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rsus 1.1\"/>
    </mc:Choice>
  </mc:AlternateContent>
  <bookViews>
    <workbookView xWindow="0" yWindow="0" windowWidth="7830" windowHeight="4230" xr2:uid="{8D7C7A2E-33A2-433E-BFB5-31464821A042}"/>
  </bookViews>
  <sheets>
    <sheet name="Udregning 1" sheetId="3" r:id="rId1"/>
    <sheet name="Udregning 2" sheetId="10" r:id="rId2"/>
    <sheet name="Udregning 3" sheetId="14" r:id="rId3"/>
    <sheet name="IP Til Binær" sheetId="15" r:id="rId4"/>
    <sheet name="Binær Til IP" sheetId="17" r:id="rId5"/>
    <sheet name="Udregninger" sheetId="18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8" l="1"/>
  <c r="F31" i="18"/>
  <c r="F33" i="18" s="1"/>
  <c r="H24" i="18"/>
  <c r="L13" i="18"/>
  <c r="L15" i="18" s="1"/>
  <c r="L17" i="18" s="1"/>
  <c r="L19" i="18" s="1"/>
  <c r="L21" i="18" s="1"/>
  <c r="L23" i="18" s="1"/>
  <c r="L11" i="18"/>
  <c r="L9" i="18"/>
  <c r="L5" i="18"/>
  <c r="G5" i="18"/>
  <c r="F5" i="18"/>
  <c r="G7" i="18" l="1"/>
  <c r="F7" i="18"/>
  <c r="F35" i="18"/>
  <c r="AB64" i="18"/>
  <c r="AD64" i="18"/>
  <c r="AF64" i="18"/>
  <c r="AH64" i="18"/>
  <c r="AB65" i="18"/>
  <c r="AD65" i="18"/>
  <c r="AF65" i="18"/>
  <c r="AH65" i="18"/>
  <c r="AB66" i="18"/>
  <c r="AD66" i="18"/>
  <c r="AF66" i="18"/>
  <c r="AH66" i="18"/>
  <c r="N55" i="18"/>
  <c r="O55" i="18"/>
  <c r="P55" i="18"/>
  <c r="Q55" i="18"/>
  <c r="R55" i="18"/>
  <c r="S55" i="18"/>
  <c r="T55" i="18"/>
  <c r="U55" i="18"/>
  <c r="N56" i="18"/>
  <c r="O56" i="18"/>
  <c r="P56" i="18"/>
  <c r="Q56" i="18"/>
  <c r="R56" i="18"/>
  <c r="S56" i="18"/>
  <c r="T56" i="18"/>
  <c r="U56" i="18"/>
  <c r="N57" i="18"/>
  <c r="O57" i="18"/>
  <c r="P57" i="18"/>
  <c r="Q57" i="18"/>
  <c r="R57" i="18"/>
  <c r="S57" i="18"/>
  <c r="T57" i="18"/>
  <c r="U57" i="18"/>
  <c r="N60" i="18"/>
  <c r="O60" i="18"/>
  <c r="P60" i="18"/>
  <c r="Q60" i="18"/>
  <c r="R60" i="18"/>
  <c r="S60" i="18"/>
  <c r="T60" i="18"/>
  <c r="U60" i="18"/>
  <c r="N61" i="18"/>
  <c r="O61" i="18"/>
  <c r="P61" i="18"/>
  <c r="Q61" i="18"/>
  <c r="R61" i="18"/>
  <c r="S61" i="18"/>
  <c r="T61" i="18"/>
  <c r="U61" i="18"/>
  <c r="N62" i="18"/>
  <c r="O62" i="18"/>
  <c r="P62" i="18"/>
  <c r="Q62" i="18"/>
  <c r="R62" i="18"/>
  <c r="S62" i="18"/>
  <c r="T62" i="18"/>
  <c r="U62" i="18"/>
  <c r="N65" i="18"/>
  <c r="O65" i="18"/>
  <c r="P65" i="18"/>
  <c r="Q65" i="18"/>
  <c r="R65" i="18"/>
  <c r="S65" i="18"/>
  <c r="T65" i="18"/>
  <c r="U65" i="18"/>
  <c r="N66" i="18"/>
  <c r="O66" i="18"/>
  <c r="P66" i="18"/>
  <c r="Q66" i="18"/>
  <c r="R66" i="18"/>
  <c r="S66" i="18"/>
  <c r="T66" i="18"/>
  <c r="U66" i="18"/>
  <c r="N67" i="18"/>
  <c r="O67" i="18"/>
  <c r="P67" i="18"/>
  <c r="Q67" i="18"/>
  <c r="R67" i="18"/>
  <c r="S67" i="18"/>
  <c r="T67" i="18"/>
  <c r="U67" i="18"/>
  <c r="N70" i="18"/>
  <c r="O70" i="18"/>
  <c r="P70" i="18"/>
  <c r="Q70" i="18"/>
  <c r="R70" i="18"/>
  <c r="S70" i="18"/>
  <c r="T70" i="18"/>
  <c r="U70" i="18"/>
  <c r="N71" i="18"/>
  <c r="O71" i="18"/>
  <c r="P71" i="18"/>
  <c r="Q71" i="18"/>
  <c r="R71" i="18"/>
  <c r="S71" i="18"/>
  <c r="T71" i="18"/>
  <c r="U71" i="18"/>
  <c r="N72" i="18"/>
  <c r="O72" i="18"/>
  <c r="P72" i="18"/>
  <c r="Q72" i="18"/>
  <c r="R72" i="18"/>
  <c r="S72" i="18"/>
  <c r="T72" i="18"/>
  <c r="U72" i="18"/>
  <c r="AD5" i="18"/>
  <c r="AD6" i="18" s="1"/>
  <c r="U5" i="18"/>
  <c r="U6" i="18" s="1"/>
  <c r="S7" i="18" s="1"/>
  <c r="U10" i="3"/>
  <c r="Q10" i="3"/>
  <c r="E20" i="3" s="1"/>
  <c r="G9" i="18" l="1"/>
  <c r="F9" i="18"/>
  <c r="F37" i="18"/>
  <c r="F29" i="18"/>
  <c r="AB7" i="18"/>
  <c r="AD7" i="18"/>
  <c r="U7" i="18"/>
  <c r="F11" i="18" l="1"/>
  <c r="G11" i="18"/>
  <c r="F39" i="18"/>
  <c r="J5" i="18"/>
  <c r="AD8" i="18"/>
  <c r="AB8" i="18"/>
  <c r="S8" i="18"/>
  <c r="U8" i="18"/>
  <c r="F8" i="17"/>
  <c r="H8" i="17" s="1"/>
  <c r="AE7" i="15"/>
  <c r="AD7" i="15"/>
  <c r="AF7" i="15"/>
  <c r="AG7" i="15"/>
  <c r="AH7" i="15"/>
  <c r="AI7" i="15"/>
  <c r="AJ7" i="15"/>
  <c r="T7" i="15"/>
  <c r="U7" i="15"/>
  <c r="V7" i="15"/>
  <c r="W7" i="15"/>
  <c r="X7" i="15"/>
  <c r="Y7" i="15"/>
  <c r="Z7" i="15"/>
  <c r="L7" i="15"/>
  <c r="M7" i="15"/>
  <c r="P7" i="15"/>
  <c r="Q7" i="15"/>
  <c r="I7" i="15"/>
  <c r="B7" i="15"/>
  <c r="C7" i="15"/>
  <c r="D7" i="15"/>
  <c r="E7" i="15"/>
  <c r="F7" i="15"/>
  <c r="G7" i="15"/>
  <c r="H7" i="15"/>
  <c r="G13" i="18" l="1"/>
  <c r="F13" i="18"/>
  <c r="F41" i="18"/>
  <c r="AB9" i="18"/>
  <c r="AD9" i="18"/>
  <c r="S9" i="18"/>
  <c r="U9" i="18"/>
  <c r="J8" i="17"/>
  <c r="L8" i="17" s="1"/>
  <c r="AA7" i="15"/>
  <c r="N7" i="15"/>
  <c r="R7" i="15"/>
  <c r="O7" i="15"/>
  <c r="AC7" i="15"/>
  <c r="K7" i="15"/>
  <c r="P17" i="14"/>
  <c r="P17" i="3"/>
  <c r="E14" i="3"/>
  <c r="B14" i="3"/>
  <c r="J17" i="3" s="1"/>
  <c r="H11" i="3"/>
  <c r="H22" i="3" s="1"/>
  <c r="F11" i="3"/>
  <c r="F22" i="3" s="1"/>
  <c r="D11" i="3"/>
  <c r="D22" i="3" s="1"/>
  <c r="B11" i="3"/>
  <c r="F14" i="14"/>
  <c r="N17" i="14" s="1"/>
  <c r="E14" i="14"/>
  <c r="B14" i="14"/>
  <c r="J17" i="14" s="1"/>
  <c r="H11" i="14"/>
  <c r="H17" i="14" s="1"/>
  <c r="F11" i="14"/>
  <c r="F17" i="14" s="1"/>
  <c r="D11" i="14"/>
  <c r="D14" i="14" s="1"/>
  <c r="L17" i="14" s="1"/>
  <c r="B11" i="14"/>
  <c r="B17" i="14" s="1"/>
  <c r="H11" i="10"/>
  <c r="H17" i="10" s="1"/>
  <c r="F11" i="10"/>
  <c r="D11" i="10"/>
  <c r="E14" i="10"/>
  <c r="G15" i="18" l="1"/>
  <c r="F43" i="18"/>
  <c r="F15" i="18"/>
  <c r="AD10" i="18"/>
  <c r="AB10" i="18"/>
  <c r="S10" i="18"/>
  <c r="U10" i="18"/>
  <c r="J22" i="3"/>
  <c r="B22" i="3"/>
  <c r="D17" i="14"/>
  <c r="H17" i="3"/>
  <c r="B17" i="3"/>
  <c r="F17" i="3"/>
  <c r="D14" i="3"/>
  <c r="L17" i="3" s="1"/>
  <c r="F14" i="3"/>
  <c r="N17" i="3" s="1"/>
  <c r="D17" i="3"/>
  <c r="B7" i="14"/>
  <c r="B7" i="10"/>
  <c r="B7" i="3"/>
  <c r="P5" i="14"/>
  <c r="N5" i="14"/>
  <c r="L5" i="14"/>
  <c r="J5" i="14"/>
  <c r="B14" i="10"/>
  <c r="J17" i="10" s="1"/>
  <c r="B11" i="10"/>
  <c r="B17" i="10" s="1"/>
  <c r="G17" i="18" l="1"/>
  <c r="F45" i="18"/>
  <c r="F17" i="18"/>
  <c r="AB11" i="18"/>
  <c r="AD11" i="18"/>
  <c r="S11" i="18"/>
  <c r="U11" i="18"/>
  <c r="H7" i="14"/>
  <c r="Q10" i="14"/>
  <c r="R10" i="14"/>
  <c r="P5" i="3"/>
  <c r="P4" i="3" s="1"/>
  <c r="N5" i="3"/>
  <c r="N4" i="3" s="1"/>
  <c r="L5" i="3"/>
  <c r="L4" i="3" s="1"/>
  <c r="J5" i="3"/>
  <c r="D5" i="18" s="1"/>
  <c r="D6" i="18" s="1"/>
  <c r="F47" i="18" l="1"/>
  <c r="F19" i="18"/>
  <c r="G19" i="18"/>
  <c r="D7" i="18"/>
  <c r="B7" i="18"/>
  <c r="AD12" i="18"/>
  <c r="AB12" i="18"/>
  <c r="S12" i="18"/>
  <c r="U12" i="18"/>
  <c r="J4" i="3"/>
  <c r="G21" i="18" l="1"/>
  <c r="F21" i="18"/>
  <c r="D8" i="18"/>
  <c r="B8" i="18"/>
  <c r="AB13" i="18"/>
  <c r="AD13" i="18"/>
  <c r="S13" i="18"/>
  <c r="U13" i="18"/>
  <c r="D9" i="18" l="1"/>
  <c r="B9" i="18"/>
  <c r="AD14" i="18"/>
  <c r="AB14" i="18"/>
  <c r="S14" i="18"/>
  <c r="U14" i="18"/>
  <c r="B10" i="18" l="1"/>
  <c r="D10" i="18"/>
  <c r="AB15" i="18"/>
  <c r="AD15" i="18"/>
  <c r="S15" i="18"/>
  <c r="U15" i="18"/>
  <c r="D11" i="18" l="1"/>
  <c r="B11" i="18"/>
  <c r="AD16" i="18"/>
  <c r="AB16" i="18"/>
  <c r="S16" i="18"/>
  <c r="U16" i="18"/>
  <c r="D12" i="18" l="1"/>
  <c r="B12" i="18"/>
  <c r="AB17" i="18"/>
  <c r="AD17" i="18"/>
  <c r="S17" i="18"/>
  <c r="U17" i="18"/>
  <c r="D13" i="18" l="1"/>
  <c r="B13" i="18"/>
  <c r="AD18" i="18"/>
  <c r="AB18" i="18"/>
  <c r="S18" i="18"/>
  <c r="U18" i="18"/>
  <c r="D14" i="18" l="1"/>
  <c r="B14" i="18"/>
  <c r="AB19" i="18"/>
  <c r="AD19" i="18"/>
  <c r="S19" i="18"/>
  <c r="U19" i="18"/>
  <c r="B15" i="18" l="1"/>
  <c r="D15" i="18"/>
  <c r="AD20" i="18"/>
  <c r="AB20" i="18"/>
  <c r="S20" i="18"/>
  <c r="U20" i="18"/>
  <c r="D16" i="18" l="1"/>
  <c r="B16" i="18"/>
  <c r="AB21" i="18"/>
  <c r="AD21" i="18"/>
  <c r="S21" i="18"/>
  <c r="U21" i="18"/>
  <c r="D17" i="18" l="1"/>
  <c r="B17" i="18"/>
  <c r="AD22" i="18"/>
  <c r="AB22" i="18"/>
  <c r="S22" i="18"/>
  <c r="U22" i="18"/>
  <c r="J4" i="10"/>
  <c r="L4" i="10"/>
  <c r="N4" i="10"/>
  <c r="P4" i="10"/>
  <c r="H7" i="10"/>
  <c r="B18" i="18" l="1"/>
  <c r="D18" i="18"/>
  <c r="AB23" i="18"/>
  <c r="AD23" i="18"/>
  <c r="S23" i="18"/>
  <c r="U23" i="18"/>
  <c r="R10" i="10"/>
  <c r="Q10" i="10"/>
  <c r="B19" i="18" l="1"/>
  <c r="D19" i="18"/>
  <c r="AD24" i="18"/>
  <c r="AB24" i="18"/>
  <c r="S24" i="18"/>
  <c r="U24" i="18"/>
  <c r="D20" i="18" l="1"/>
  <c r="B20" i="18"/>
  <c r="AB25" i="18"/>
  <c r="AD25" i="18"/>
  <c r="S25" i="18"/>
  <c r="U25" i="18"/>
  <c r="D21" i="18" l="1"/>
  <c r="B21" i="18"/>
  <c r="AD26" i="18"/>
  <c r="AB26" i="18"/>
  <c r="S26" i="18"/>
  <c r="U26" i="18"/>
  <c r="D22" i="18" l="1"/>
  <c r="B22" i="18"/>
  <c r="AB27" i="18"/>
  <c r="AD27" i="18"/>
  <c r="S27" i="18"/>
  <c r="U27" i="18"/>
  <c r="B23" i="18" l="1"/>
  <c r="D23" i="18"/>
  <c r="AD28" i="18"/>
  <c r="AB28" i="18"/>
  <c r="S28" i="18"/>
  <c r="U28" i="18"/>
  <c r="D24" i="18" l="1"/>
  <c r="B24" i="18"/>
  <c r="AB29" i="18"/>
  <c r="AD29" i="18"/>
  <c r="S29" i="18"/>
  <c r="U29" i="18"/>
  <c r="D25" i="18" l="1"/>
  <c r="B25" i="18"/>
  <c r="AD30" i="18"/>
  <c r="AB30" i="18"/>
  <c r="S30" i="18"/>
  <c r="U30" i="18"/>
  <c r="D26" i="18" l="1"/>
  <c r="B26" i="18"/>
  <c r="AB31" i="18"/>
  <c r="AD31" i="18"/>
  <c r="S31" i="18"/>
  <c r="U31" i="18"/>
  <c r="B27" i="18" l="1"/>
  <c r="D27" i="18"/>
  <c r="AD32" i="18"/>
  <c r="AB32" i="18"/>
  <c r="S32" i="18"/>
  <c r="U32" i="18"/>
  <c r="B28" i="18" l="1"/>
  <c r="D28" i="18"/>
  <c r="AB33" i="18"/>
  <c r="AD33" i="18"/>
  <c r="S33" i="18"/>
  <c r="U33" i="18"/>
  <c r="B29" i="18" l="1"/>
  <c r="D29" i="18"/>
  <c r="AD34" i="18"/>
  <c r="AB34" i="18"/>
  <c r="S34" i="18"/>
  <c r="U34" i="18"/>
  <c r="D30" i="18" l="1"/>
  <c r="B30" i="18"/>
  <c r="AB35" i="18"/>
  <c r="AD35" i="18"/>
  <c r="S35" i="18"/>
  <c r="U35" i="18"/>
  <c r="D31" i="18" l="1"/>
  <c r="B31" i="18"/>
  <c r="AD36" i="18"/>
  <c r="AB36" i="18"/>
  <c r="S36" i="18"/>
  <c r="U36" i="18"/>
  <c r="B32" i="18" l="1"/>
  <c r="D32" i="18"/>
  <c r="AB37" i="18"/>
  <c r="AD37" i="18"/>
  <c r="S37" i="18"/>
  <c r="U37" i="18"/>
  <c r="B33" i="18" l="1"/>
  <c r="D33" i="18"/>
  <c r="P17" i="10"/>
  <c r="F14" i="10"/>
  <c r="D14" i="10"/>
  <c r="D34" i="18" l="1"/>
  <c r="B34" i="18"/>
  <c r="L17" i="10"/>
  <c r="D17" i="10"/>
  <c r="F17" i="10"/>
  <c r="N17" i="10"/>
  <c r="D35" i="18" l="1"/>
  <c r="B35" i="18"/>
  <c r="B38" i="3"/>
  <c r="B26" i="3"/>
  <c r="R24" i="3"/>
  <c r="T22" i="3"/>
  <c r="T24" i="3" s="1"/>
  <c r="J32" i="3"/>
  <c r="R40" i="3"/>
  <c r="B32" i="3"/>
  <c r="J38" i="3"/>
  <c r="B34" i="3"/>
  <c r="B36" i="3"/>
  <c r="B30" i="3"/>
  <c r="T38" i="3"/>
  <c r="J24" i="3"/>
  <c r="T40" i="3"/>
  <c r="R36" i="3"/>
  <c r="J26" i="3"/>
  <c r="J34" i="3"/>
  <c r="R32" i="3"/>
  <c r="J28" i="3"/>
  <c r="J40" i="3"/>
  <c r="R22" i="3"/>
  <c r="B40" i="3"/>
  <c r="R38" i="3"/>
  <c r="B28" i="3"/>
  <c r="R26" i="3"/>
  <c r="J36" i="3"/>
  <c r="R34" i="3"/>
  <c r="J30" i="3"/>
  <c r="X22" i="3"/>
  <c r="R28" i="3"/>
  <c r="B24" i="3"/>
  <c r="R30" i="3"/>
  <c r="F26" i="18" l="1"/>
  <c r="F24" i="18"/>
  <c r="P22" i="3" s="1"/>
  <c r="B36" i="18"/>
  <c r="D36" i="18"/>
  <c r="N20" i="3"/>
  <c r="Z20" i="3" s="1"/>
  <c r="T34" i="3"/>
  <c r="T28" i="3"/>
  <c r="T36" i="3"/>
  <c r="T26" i="3"/>
  <c r="V22" i="3"/>
  <c r="V40" i="3" s="1"/>
  <c r="T30" i="3"/>
  <c r="T32" i="3"/>
  <c r="X24" i="3"/>
  <c r="X26" i="3" s="1"/>
  <c r="X28" i="3" s="1"/>
  <c r="X30" i="3" s="1"/>
  <c r="X32" i="3" s="1"/>
  <c r="X34" i="3" s="1"/>
  <c r="X36" i="3" s="1"/>
  <c r="X38" i="3" s="1"/>
  <c r="X40" i="3" s="1"/>
  <c r="B37" i="18" l="1"/>
  <c r="D37" i="18"/>
  <c r="V32" i="3"/>
  <c r="V38" i="3"/>
  <c r="V30" i="3"/>
  <c r="V36" i="3"/>
  <c r="V34" i="3"/>
  <c r="V24" i="3"/>
  <c r="V26" i="3" s="1"/>
  <c r="V28" i="3"/>
  <c r="N22" i="3"/>
  <c r="F24" i="3" s="1"/>
  <c r="N24" i="3" s="1"/>
  <c r="F26" i="3" s="1"/>
  <c r="N26" i="3" s="1"/>
  <c r="F28" i="3" s="1"/>
  <c r="N28" i="3" s="1"/>
  <c r="F30" i="3" s="1"/>
  <c r="N30" i="3" s="1"/>
  <c r="F32" i="3" s="1"/>
  <c r="N32" i="3" s="1"/>
  <c r="F34" i="3" s="1"/>
  <c r="N34" i="3" s="1"/>
  <c r="F36" i="3" s="1"/>
  <c r="N36" i="3" s="1"/>
  <c r="F38" i="3" s="1"/>
  <c r="N38" i="3" s="1"/>
  <c r="F40" i="3" s="1"/>
  <c r="N40" i="3" s="1"/>
  <c r="L22" i="3"/>
  <c r="D24" i="3" s="1"/>
  <c r="L24" i="3" s="1"/>
  <c r="D26" i="3" s="1"/>
  <c r="L26" i="3" s="1"/>
  <c r="D28" i="3" s="1"/>
  <c r="L28" i="3" s="1"/>
  <c r="D30" i="3" s="1"/>
  <c r="L30" i="3" s="1"/>
  <c r="D32" i="3" s="1"/>
  <c r="L32" i="3" s="1"/>
  <c r="D34" i="3" s="1"/>
  <c r="L34" i="3" s="1"/>
  <c r="D36" i="3" s="1"/>
  <c r="L36" i="3" s="1"/>
  <c r="D38" i="3" s="1"/>
  <c r="L38" i="3" s="1"/>
  <c r="D40" i="3" s="1"/>
  <c r="L40" i="3" s="1"/>
  <c r="H24" i="3"/>
  <c r="P24" i="3" s="1"/>
  <c r="H26" i="3" l="1"/>
  <c r="P26" i="3" s="1"/>
  <c r="H28" i="3" l="1"/>
  <c r="P28" i="3" s="1"/>
  <c r="H30" i="3" l="1"/>
  <c r="P30" i="3" s="1"/>
  <c r="H32" i="3" l="1"/>
  <c r="P32" i="3" s="1"/>
  <c r="H34" i="3" l="1"/>
  <c r="P34" i="3" s="1"/>
  <c r="H36" i="3" l="1"/>
  <c r="P36" i="3" s="1"/>
  <c r="H38" i="3" l="1"/>
  <c r="P38" i="3" s="1"/>
  <c r="H40" i="3" l="1"/>
  <c r="P40" i="3" s="1"/>
</calcChain>
</file>

<file path=xl/sharedStrings.xml><?xml version="1.0" encoding="utf-8"?>
<sst xmlns="http://schemas.openxmlformats.org/spreadsheetml/2006/main" count="529" uniqueCount="298">
  <si>
    <t>.</t>
  </si>
  <si>
    <t>/</t>
  </si>
  <si>
    <t>Subnetværks adresse</t>
  </si>
  <si>
    <t>broadcast adresse</t>
  </si>
  <si>
    <t>Lovligt host område</t>
  </si>
  <si>
    <t>-</t>
  </si>
  <si>
    <t>=</t>
  </si>
  <si>
    <t>Antal Ip Adresser</t>
  </si>
  <si>
    <t>Klasse:</t>
  </si>
  <si>
    <t>A</t>
  </si>
  <si>
    <t>B</t>
  </si>
  <si>
    <t>C</t>
  </si>
  <si>
    <t>D</t>
  </si>
  <si>
    <t>E</t>
  </si>
  <si>
    <t>Adresse 1</t>
  </si>
  <si>
    <t>Adresse 2</t>
  </si>
  <si>
    <t>Adresse 3</t>
  </si>
  <si>
    <t>Adresse 4</t>
  </si>
  <si>
    <t>00000001</t>
  </si>
  <si>
    <t>00000010</t>
  </si>
  <si>
    <t>00000011</t>
  </si>
  <si>
    <t>00000100</t>
  </si>
  <si>
    <t>00000101</t>
  </si>
  <si>
    <t>00000110</t>
  </si>
  <si>
    <t>00000111</t>
  </si>
  <si>
    <t>00001000</t>
  </si>
  <si>
    <t>00001001</t>
  </si>
  <si>
    <t>00001010</t>
  </si>
  <si>
    <t>00001011</t>
  </si>
  <si>
    <t>00001100</t>
  </si>
  <si>
    <t>00001101</t>
  </si>
  <si>
    <t>00001110</t>
  </si>
  <si>
    <t>00001111</t>
  </si>
  <si>
    <t>00010000</t>
  </si>
  <si>
    <t>00010001</t>
  </si>
  <si>
    <t>00010010</t>
  </si>
  <si>
    <t>00010011</t>
  </si>
  <si>
    <t>00010100</t>
  </si>
  <si>
    <t>00010101</t>
  </si>
  <si>
    <t>00010110</t>
  </si>
  <si>
    <t>00010111</t>
  </si>
  <si>
    <t>00011000</t>
  </si>
  <si>
    <t>00011001</t>
  </si>
  <si>
    <t>00011010</t>
  </si>
  <si>
    <t>00011011</t>
  </si>
  <si>
    <t>00011100</t>
  </si>
  <si>
    <t>00011101</t>
  </si>
  <si>
    <t>00011110</t>
  </si>
  <si>
    <t>00011111</t>
  </si>
  <si>
    <t>00100000</t>
  </si>
  <si>
    <t>00100001</t>
  </si>
  <si>
    <t>00100010</t>
  </si>
  <si>
    <t>00100011</t>
  </si>
  <si>
    <t>00100100</t>
  </si>
  <si>
    <t>00100101</t>
  </si>
  <si>
    <t>00100110</t>
  </si>
  <si>
    <t>00100111</t>
  </si>
  <si>
    <t>00101000</t>
  </si>
  <si>
    <t>00101001</t>
  </si>
  <si>
    <t>00101010</t>
  </si>
  <si>
    <t>00101011</t>
  </si>
  <si>
    <t>00101100</t>
  </si>
  <si>
    <t>00101101</t>
  </si>
  <si>
    <t>00101110</t>
  </si>
  <si>
    <t>00101111</t>
  </si>
  <si>
    <t>00110000</t>
  </si>
  <si>
    <t>00110001</t>
  </si>
  <si>
    <t>00110010</t>
  </si>
  <si>
    <t>00110011</t>
  </si>
  <si>
    <t>00110100</t>
  </si>
  <si>
    <t>00110101</t>
  </si>
  <si>
    <t>00110110</t>
  </si>
  <si>
    <t>00110111</t>
  </si>
  <si>
    <t>00111000</t>
  </si>
  <si>
    <t>00111001</t>
  </si>
  <si>
    <t>00111010</t>
  </si>
  <si>
    <t>00111011</t>
  </si>
  <si>
    <t>00111100</t>
  </si>
  <si>
    <t>00111101</t>
  </si>
  <si>
    <t>00111110</t>
  </si>
  <si>
    <t>00111111</t>
  </si>
  <si>
    <t>01000000</t>
  </si>
  <si>
    <t>01000001</t>
  </si>
  <si>
    <t>01000010</t>
  </si>
  <si>
    <t>01000011</t>
  </si>
  <si>
    <t>01000100</t>
  </si>
  <si>
    <t>01000101</t>
  </si>
  <si>
    <t>01000110</t>
  </si>
  <si>
    <t>01000111</t>
  </si>
  <si>
    <t>01001000</t>
  </si>
  <si>
    <t>01001001</t>
  </si>
  <si>
    <t>01001010</t>
  </si>
  <si>
    <t>01001011</t>
  </si>
  <si>
    <t>01001100</t>
  </si>
  <si>
    <t>01001101</t>
  </si>
  <si>
    <t>01001110</t>
  </si>
  <si>
    <t>01001111</t>
  </si>
  <si>
    <t>01010000</t>
  </si>
  <si>
    <t>01010001</t>
  </si>
  <si>
    <t>01010010</t>
  </si>
  <si>
    <t>01010011</t>
  </si>
  <si>
    <t>01010100</t>
  </si>
  <si>
    <t>01010101</t>
  </si>
  <si>
    <t>01010110</t>
  </si>
  <si>
    <t>01010111</t>
  </si>
  <si>
    <t>01011000</t>
  </si>
  <si>
    <t>01011001</t>
  </si>
  <si>
    <t>01011010</t>
  </si>
  <si>
    <t>01011011</t>
  </si>
  <si>
    <t>01011100</t>
  </si>
  <si>
    <t>01011101</t>
  </si>
  <si>
    <t>01011110</t>
  </si>
  <si>
    <t>01011111</t>
  </si>
  <si>
    <t>01100000</t>
  </si>
  <si>
    <t>01100001</t>
  </si>
  <si>
    <t>01100010</t>
  </si>
  <si>
    <t>01100011</t>
  </si>
  <si>
    <t>01100100</t>
  </si>
  <si>
    <t>01100101</t>
  </si>
  <si>
    <t>01100110</t>
  </si>
  <si>
    <t>01100111</t>
  </si>
  <si>
    <t>01101000</t>
  </si>
  <si>
    <t>01101001</t>
  </si>
  <si>
    <t>01101010</t>
  </si>
  <si>
    <t>01101011</t>
  </si>
  <si>
    <t>01101100</t>
  </si>
  <si>
    <t>01101101</t>
  </si>
  <si>
    <t>01101110</t>
  </si>
  <si>
    <t>01101111</t>
  </si>
  <si>
    <t>01110000</t>
  </si>
  <si>
    <t>01110001</t>
  </si>
  <si>
    <t>01110010</t>
  </si>
  <si>
    <t>01110011</t>
  </si>
  <si>
    <t>01110100</t>
  </si>
  <si>
    <t>01110101</t>
  </si>
  <si>
    <t>01110110</t>
  </si>
  <si>
    <t>01110111</t>
  </si>
  <si>
    <t>01111000</t>
  </si>
  <si>
    <t>01111001</t>
  </si>
  <si>
    <t>01111010</t>
  </si>
  <si>
    <t>01111011</t>
  </si>
  <si>
    <t>01111100</t>
  </si>
  <si>
    <t>01111101</t>
  </si>
  <si>
    <t>01111110</t>
  </si>
  <si>
    <t>01111111</t>
  </si>
  <si>
    <t>10000000</t>
  </si>
  <si>
    <t>10000001</t>
  </si>
  <si>
    <t>10000010</t>
  </si>
  <si>
    <t>10000011</t>
  </si>
  <si>
    <t>10000100</t>
  </si>
  <si>
    <t>10000101</t>
  </si>
  <si>
    <t>10000110</t>
  </si>
  <si>
    <t>10000111</t>
  </si>
  <si>
    <t>10001000</t>
  </si>
  <si>
    <t>10001001</t>
  </si>
  <si>
    <t>10001010</t>
  </si>
  <si>
    <t>10001011</t>
  </si>
  <si>
    <t>10001100</t>
  </si>
  <si>
    <t>10001101</t>
  </si>
  <si>
    <t>10001110</t>
  </si>
  <si>
    <t>10001111</t>
  </si>
  <si>
    <t>10010000</t>
  </si>
  <si>
    <t>10010001</t>
  </si>
  <si>
    <t>10010010</t>
  </si>
  <si>
    <t>10010011</t>
  </si>
  <si>
    <t>10010100</t>
  </si>
  <si>
    <t>10010101</t>
  </si>
  <si>
    <t>10010110</t>
  </si>
  <si>
    <t>10010111</t>
  </si>
  <si>
    <t>10011000</t>
  </si>
  <si>
    <t>10011001</t>
  </si>
  <si>
    <t>10011010</t>
  </si>
  <si>
    <t>10011011</t>
  </si>
  <si>
    <t>10011100</t>
  </si>
  <si>
    <t>10011101</t>
  </si>
  <si>
    <t>10011110</t>
  </si>
  <si>
    <t>10011111</t>
  </si>
  <si>
    <t>10100000</t>
  </si>
  <si>
    <t>10100001</t>
  </si>
  <si>
    <t>10100010</t>
  </si>
  <si>
    <t>10100011</t>
  </si>
  <si>
    <t>10100100</t>
  </si>
  <si>
    <t>10100101</t>
  </si>
  <si>
    <t>10100110</t>
  </si>
  <si>
    <t>10100111</t>
  </si>
  <si>
    <t>10101000</t>
  </si>
  <si>
    <t>10101001</t>
  </si>
  <si>
    <t>10101010</t>
  </si>
  <si>
    <t>10101011</t>
  </si>
  <si>
    <t>10101100</t>
  </si>
  <si>
    <t>10101101</t>
  </si>
  <si>
    <t>10101110</t>
  </si>
  <si>
    <t>10101111</t>
  </si>
  <si>
    <t>10110000</t>
  </si>
  <si>
    <t>10110001</t>
  </si>
  <si>
    <t>10110010</t>
  </si>
  <si>
    <t>10110011</t>
  </si>
  <si>
    <t>10110100</t>
  </si>
  <si>
    <t>10110101</t>
  </si>
  <si>
    <t>10110110</t>
  </si>
  <si>
    <t>10110111</t>
  </si>
  <si>
    <t>10111000</t>
  </si>
  <si>
    <t>10111001</t>
  </si>
  <si>
    <t>10111010</t>
  </si>
  <si>
    <t>10111011</t>
  </si>
  <si>
    <t>10111100</t>
  </si>
  <si>
    <t>10111101</t>
  </si>
  <si>
    <t>10111110</t>
  </si>
  <si>
    <t>10111111</t>
  </si>
  <si>
    <t>11000000</t>
  </si>
  <si>
    <t>11000001</t>
  </si>
  <si>
    <t>11000010</t>
  </si>
  <si>
    <t>11000011</t>
  </si>
  <si>
    <t>11000100</t>
  </si>
  <si>
    <t>11000101</t>
  </si>
  <si>
    <t>11000110</t>
  </si>
  <si>
    <t>11000111</t>
  </si>
  <si>
    <t>11001000</t>
  </si>
  <si>
    <t>11001001</t>
  </si>
  <si>
    <t>11001010</t>
  </si>
  <si>
    <t>11001011</t>
  </si>
  <si>
    <t>11001100</t>
  </si>
  <si>
    <t>11001101</t>
  </si>
  <si>
    <t>11001110</t>
  </si>
  <si>
    <t>11001111</t>
  </si>
  <si>
    <t>11010000</t>
  </si>
  <si>
    <t>11010001</t>
  </si>
  <si>
    <t>11010010</t>
  </si>
  <si>
    <t>11010011</t>
  </si>
  <si>
    <t>11010100</t>
  </si>
  <si>
    <t>11010101</t>
  </si>
  <si>
    <t>11010110</t>
  </si>
  <si>
    <t>11010111</t>
  </si>
  <si>
    <t>11011000</t>
  </si>
  <si>
    <t>11011001</t>
  </si>
  <si>
    <t>11011010</t>
  </si>
  <si>
    <t>11011011</t>
  </si>
  <si>
    <t>11011100</t>
  </si>
  <si>
    <t>11011101</t>
  </si>
  <si>
    <t>11011110</t>
  </si>
  <si>
    <t>11011111</t>
  </si>
  <si>
    <t>11100000</t>
  </si>
  <si>
    <t>11100001</t>
  </si>
  <si>
    <t>11100010</t>
  </si>
  <si>
    <t>11100011</t>
  </si>
  <si>
    <t>11100100</t>
  </si>
  <si>
    <t>11100101</t>
  </si>
  <si>
    <t>11100110</t>
  </si>
  <si>
    <t>11100111</t>
  </si>
  <si>
    <t>11101000</t>
  </si>
  <si>
    <t>11101001</t>
  </si>
  <si>
    <t>11101010</t>
  </si>
  <si>
    <t>11101011</t>
  </si>
  <si>
    <t>11101100</t>
  </si>
  <si>
    <t>11101101</t>
  </si>
  <si>
    <t>11101110</t>
  </si>
  <si>
    <t>11101111</t>
  </si>
  <si>
    <t>11110000</t>
  </si>
  <si>
    <t>11110001</t>
  </si>
  <si>
    <t>11110010</t>
  </si>
  <si>
    <t>11110011</t>
  </si>
  <si>
    <t>11110100</t>
  </si>
  <si>
    <t>11110101</t>
  </si>
  <si>
    <t>11110110</t>
  </si>
  <si>
    <t>11110111</t>
  </si>
  <si>
    <t>11111000</t>
  </si>
  <si>
    <t>11111001</t>
  </si>
  <si>
    <t>11111010</t>
  </si>
  <si>
    <t>11111011</t>
  </si>
  <si>
    <t>11111100</t>
  </si>
  <si>
    <t>11111101</t>
  </si>
  <si>
    <t>11111110</t>
  </si>
  <si>
    <t>11111111</t>
  </si>
  <si>
    <t>N</t>
  </si>
  <si>
    <t>J</t>
  </si>
  <si>
    <t>F</t>
  </si>
  <si>
    <t>Total:</t>
  </si>
  <si>
    <t>Host:</t>
  </si>
  <si>
    <t>Netværk 1</t>
  </si>
  <si>
    <t>Netværk 2</t>
  </si>
  <si>
    <t>Netværk 3</t>
  </si>
  <si>
    <t>Netværk 4</t>
  </si>
  <si>
    <t>Netværk 5</t>
  </si>
  <si>
    <t>Netværk 6</t>
  </si>
  <si>
    <t>Netværk 7</t>
  </si>
  <si>
    <t>Netværk 8</t>
  </si>
  <si>
    <t>Netværk 9</t>
  </si>
  <si>
    <t>Netværk 10</t>
  </si>
  <si>
    <t>Antal netværk:</t>
  </si>
  <si>
    <t>Antal netværk</t>
  </si>
  <si>
    <t>:</t>
  </si>
  <si>
    <t>Spring pr. netværk:</t>
  </si>
  <si>
    <t>Antal Host pr. net:</t>
  </si>
  <si>
    <t>Udregning 1</t>
  </si>
  <si>
    <t>Udregning 2</t>
  </si>
  <si>
    <t>Udregning 3</t>
  </si>
  <si>
    <t>IP Til Binær</t>
  </si>
  <si>
    <t>Binær Til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</si>
</sst>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8FF0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0" xfId="0" applyFill="1" applyBorder="1"/>
    <xf numFmtId="0" fontId="0" fillId="0" borderId="0" xfId="0" applyFill="1" applyBorder="1" applyProtection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 applyProtection="1">
      <alignment horizontal="center"/>
    </xf>
    <xf numFmtId="0" fontId="1" fillId="0" borderId="0" xfId="0" applyFont="1" applyBorder="1" applyProtection="1">
      <protection hidden="1"/>
    </xf>
    <xf numFmtId="49" fontId="0" fillId="0" borderId="0" xfId="0" applyNumberFormat="1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3" borderId="0" xfId="0" applyFont="1" applyFill="1" applyAlignment="1" applyProtection="1">
      <protection locked="0"/>
    </xf>
    <xf numFmtId="49" fontId="3" fillId="3" borderId="0" xfId="0" applyNumberFormat="1" applyFont="1" applyFill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3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66FF33"/>
      <color rgb="FF68FF0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82B0-B929-4A85-9F07-E02C7C861258}">
  <dimension ref="A1:AD46"/>
  <sheetViews>
    <sheetView showGridLines="0" showRowColHeaders="0" tabSelected="1" zoomScaleNormal="100" workbookViewId="0">
      <selection activeCell="B4" sqref="B4"/>
    </sheetView>
  </sheetViews>
  <sheetFormatPr defaultRowHeight="15" x14ac:dyDescent="0.25"/>
  <cols>
    <col min="1" max="1" width="11.28515625" customWidth="1"/>
    <col min="2" max="2" width="4.7109375" customWidth="1"/>
    <col min="3" max="3" width="1.5703125" bestFit="1" customWidth="1"/>
    <col min="4" max="4" width="4.28515625" bestFit="1" customWidth="1"/>
    <col min="5" max="5" width="1.5703125" bestFit="1" customWidth="1"/>
    <col min="6" max="6" width="4.7109375" customWidth="1"/>
    <col min="7" max="7" width="1.5703125" bestFit="1" customWidth="1"/>
    <col min="8" max="8" width="4.7109375" customWidth="1"/>
    <col min="9" max="9" width="3.140625" customWidth="1"/>
    <col min="10" max="10" width="4.7109375" customWidth="1"/>
    <col min="11" max="11" width="1.5703125" bestFit="1" customWidth="1"/>
    <col min="12" max="12" width="4.7109375" customWidth="1"/>
    <col min="13" max="13" width="1.5703125" bestFit="1" customWidth="1"/>
    <col min="14" max="14" width="4.7109375" customWidth="1"/>
    <col min="15" max="15" width="1.5703125" bestFit="1" customWidth="1"/>
    <col min="16" max="16" width="4.7109375" customWidth="1"/>
    <col min="17" max="17" width="4.140625" customWidth="1"/>
    <col min="18" max="18" width="4.7109375" customWidth="1"/>
    <col min="19" max="19" width="1.5703125" customWidth="1"/>
    <col min="20" max="20" width="4.7109375" customWidth="1"/>
    <col min="21" max="21" width="1.5703125" customWidth="1"/>
    <col min="22" max="22" width="4.7109375" customWidth="1"/>
    <col min="23" max="23" width="1.5703125" customWidth="1"/>
    <col min="24" max="24" width="4.7109375" customWidth="1"/>
    <col min="25" max="25" width="1.5703125" customWidth="1"/>
    <col min="26" max="26" width="4.7109375" customWidth="1"/>
    <col min="27" max="30" width="5.5703125" customWidth="1"/>
  </cols>
  <sheetData>
    <row r="1" spans="1:30" x14ac:dyDescent="0.25">
      <c r="S1" s="52">
        <v>128</v>
      </c>
      <c r="T1" s="51"/>
      <c r="U1" s="52">
        <v>192</v>
      </c>
      <c r="V1" s="51"/>
      <c r="W1" s="52">
        <v>224</v>
      </c>
      <c r="X1" s="51"/>
      <c r="Y1" s="52">
        <v>240</v>
      </c>
      <c r="Z1" s="51"/>
      <c r="AA1" s="2">
        <v>248</v>
      </c>
      <c r="AB1" s="2">
        <v>252</v>
      </c>
      <c r="AC1" s="2">
        <v>254</v>
      </c>
      <c r="AD1" s="2">
        <v>255</v>
      </c>
    </row>
    <row r="2" spans="1:30" x14ac:dyDescent="0.25">
      <c r="S2" s="52">
        <v>128</v>
      </c>
      <c r="T2" s="51"/>
      <c r="U2" s="52">
        <v>64</v>
      </c>
      <c r="V2" s="51"/>
      <c r="W2" s="52">
        <v>32</v>
      </c>
      <c r="X2" s="51"/>
      <c r="Y2" s="52">
        <v>16</v>
      </c>
      <c r="Z2" s="51"/>
      <c r="AA2" s="2">
        <v>8</v>
      </c>
      <c r="AB2" s="2">
        <v>4</v>
      </c>
      <c r="AC2" s="2">
        <v>2</v>
      </c>
      <c r="AD2" s="2">
        <v>1</v>
      </c>
    </row>
    <row r="3" spans="1:30" x14ac:dyDescent="0.25">
      <c r="P3" s="51" t="s">
        <v>288</v>
      </c>
      <c r="Q3" s="51"/>
      <c r="R3" s="51"/>
      <c r="S3" s="53">
        <v>2</v>
      </c>
      <c r="T3" s="51"/>
      <c r="U3" s="53">
        <v>4</v>
      </c>
      <c r="V3" s="51"/>
      <c r="W3" s="53">
        <v>8</v>
      </c>
      <c r="X3" s="51"/>
      <c r="Y3" s="53">
        <v>16</v>
      </c>
      <c r="Z3" s="51"/>
      <c r="AA3" s="1">
        <v>32</v>
      </c>
      <c r="AB3" s="1">
        <v>64</v>
      </c>
      <c r="AC3" s="1">
        <v>128</v>
      </c>
      <c r="AD3" s="1">
        <v>256</v>
      </c>
    </row>
    <row r="4" spans="1:30" x14ac:dyDescent="0.25">
      <c r="B4" s="7"/>
      <c r="C4" s="1" t="s">
        <v>0</v>
      </c>
      <c r="D4" s="7"/>
      <c r="E4" s="1" t="s">
        <v>0</v>
      </c>
      <c r="F4" s="7"/>
      <c r="G4" s="1" t="s">
        <v>0</v>
      </c>
      <c r="H4" s="7"/>
      <c r="J4">
        <f>_xlfn.IFS(J$5=1,128,J$5=2,192,J$5=3,224,J$5=4,240,J$5=5,248,J$5=6,252,J$5=7,254,J$5=8,255,J5=0,0)</f>
        <v>0</v>
      </c>
      <c r="K4" s="1" t="s">
        <v>0</v>
      </c>
      <c r="L4">
        <f>_xlfn.IFS(L$5=1,128,L$5=2,192,L$5=3,224,L$5=4,240,L$5=5,248,L$5=6,252,L$5=7,254,L$5=8,255,L5=0,0)</f>
        <v>0</v>
      </c>
      <c r="M4" s="1" t="s">
        <v>0</v>
      </c>
      <c r="N4">
        <f>_xlfn.IFS(N$5=1,128,N$5=2,192,N$5=3,224,N$5=4,240,N$5=5,248,N$5=6,252,N$5=7,254,N$5=8,255,N5=0,0)</f>
        <v>0</v>
      </c>
      <c r="O4" s="1" t="s">
        <v>0</v>
      </c>
      <c r="P4">
        <f>_xlfn.IFS(P$5=1,128,P$5=2,192,P$5=3,224,P$5=4,240,P$5=5,248,P$5=6,252,P$5=7,254,P$5=8,255,P5=0,0)</f>
        <v>0</v>
      </c>
    </row>
    <row r="5" spans="1:30" x14ac:dyDescent="0.25">
      <c r="J5">
        <f>IF(H7&gt;8,8,H7)</f>
        <v>0</v>
      </c>
      <c r="L5">
        <f>IF(H7&gt;16,8,IF(H7&lt;9,0,H7-8))</f>
        <v>0</v>
      </c>
      <c r="N5">
        <f>IF(H7&gt;24,8,IF(H7&lt;17,0,H7-16))</f>
        <v>0</v>
      </c>
      <c r="P5">
        <f>IF(H7&gt;32,8,IF(H7&lt;25,0,H7-24))</f>
        <v>0</v>
      </c>
      <c r="Q5" s="1"/>
    </row>
    <row r="7" spans="1:30" x14ac:dyDescent="0.25">
      <c r="A7" t="s">
        <v>8</v>
      </c>
      <c r="B7" t="str">
        <f>_xlfn.IFS(B4&lt;128,Udregninger!C39,B4&lt;192,Udregninger!C40,B4&lt;224,Udregninger!C41,B4&lt;240,Udregninger!C42,B4&lt;256,Udregninger!C43)</f>
        <v>A</v>
      </c>
      <c r="G7" t="s">
        <v>1</v>
      </c>
      <c r="H7" s="8"/>
    </row>
    <row r="9" spans="1:30" ht="15.75" thickBot="1" x14ac:dyDescent="0.3">
      <c r="Q9" s="51" t="s">
        <v>276</v>
      </c>
      <c r="R9" s="51"/>
      <c r="S9" s="51"/>
      <c r="T9" s="51"/>
      <c r="U9" s="51" t="s">
        <v>277</v>
      </c>
      <c r="V9" s="51"/>
      <c r="W9" s="51"/>
      <c r="X9" s="51"/>
      <c r="Y9" s="51"/>
    </row>
    <row r="10" spans="1:30" ht="15.75" thickBot="1" x14ac:dyDescent="0.3">
      <c r="B10" s="58" t="s">
        <v>2</v>
      </c>
      <c r="C10" s="59"/>
      <c r="D10" s="59"/>
      <c r="E10" s="59"/>
      <c r="F10" s="59"/>
      <c r="G10" s="59"/>
      <c r="H10" s="60"/>
      <c r="L10" t="s">
        <v>7</v>
      </c>
      <c r="Q10" s="51">
        <f>_xlfn.IFS(H7&gt;0,(2^(32-H7)),H7&lt;1,0)</f>
        <v>0</v>
      </c>
      <c r="R10" s="51"/>
      <c r="S10" s="51"/>
      <c r="T10" s="51"/>
      <c r="U10" s="51">
        <f>_xlfn.IFS(H7&gt;0,(2^(32-H7))-2,H7&lt;1,0)</f>
        <v>0</v>
      </c>
      <c r="V10" s="51"/>
      <c r="W10" s="51"/>
      <c r="X10" s="51"/>
      <c r="Y10" s="51"/>
    </row>
    <row r="11" spans="1:30" ht="15.75" thickBot="1" x14ac:dyDescent="0.3">
      <c r="B11" s="4">
        <f>B4</f>
        <v>0</v>
      </c>
      <c r="C11" s="5" t="s">
        <v>0</v>
      </c>
      <c r="D11" s="5">
        <f>D4</f>
        <v>0</v>
      </c>
      <c r="E11" s="5" t="s">
        <v>0</v>
      </c>
      <c r="F11" s="5">
        <f>F4</f>
        <v>0</v>
      </c>
      <c r="G11" s="5" t="s">
        <v>0</v>
      </c>
      <c r="H11" s="6">
        <f>H4</f>
        <v>0</v>
      </c>
    </row>
    <row r="12" spans="1:30" ht="15.75" thickBot="1" x14ac:dyDescent="0.3"/>
    <row r="13" spans="1:30" ht="15.75" thickBot="1" x14ac:dyDescent="0.3">
      <c r="B13" s="58" t="s">
        <v>3</v>
      </c>
      <c r="C13" s="59"/>
      <c r="D13" s="59"/>
      <c r="E13" s="59"/>
      <c r="F13" s="59"/>
      <c r="G13" s="59"/>
      <c r="H13" s="60"/>
    </row>
    <row r="14" spans="1:30" ht="15.75" thickBot="1" x14ac:dyDescent="0.3">
      <c r="B14" s="4">
        <f>B4</f>
        <v>0</v>
      </c>
      <c r="C14" s="5" t="s">
        <v>0</v>
      </c>
      <c r="D14" s="5">
        <f>_xlfn.IFS(D4=0,255,D4&gt;0,D11)</f>
        <v>255</v>
      </c>
      <c r="E14" s="5" t="str">
        <f>_xlfn.IFS(E4=0,255,E4&gt;0,E11)</f>
        <v>.</v>
      </c>
      <c r="F14" s="5">
        <f>_xlfn.IFS(F4=0,255,F4&gt;0,F11)</f>
        <v>255</v>
      </c>
      <c r="G14" s="5" t="s">
        <v>0</v>
      </c>
      <c r="H14" s="6">
        <v>255</v>
      </c>
    </row>
    <row r="15" spans="1:30" ht="15.75" thickBot="1" x14ac:dyDescent="0.3"/>
    <row r="16" spans="1:30" ht="15.75" thickBot="1" x14ac:dyDescent="0.3">
      <c r="B16" s="58" t="s">
        <v>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1:30" ht="15.75" thickBot="1" x14ac:dyDescent="0.3">
      <c r="B17" s="4">
        <f>B11</f>
        <v>0</v>
      </c>
      <c r="C17" s="5" t="s">
        <v>0</v>
      </c>
      <c r="D17" s="5">
        <f>D11</f>
        <v>0</v>
      </c>
      <c r="E17" s="5" t="s">
        <v>0</v>
      </c>
      <c r="F17" s="5">
        <f>F11</f>
        <v>0</v>
      </c>
      <c r="G17" s="5" t="s">
        <v>0</v>
      </c>
      <c r="H17" s="5">
        <f>H11+1</f>
        <v>1</v>
      </c>
      <c r="I17" s="5" t="s">
        <v>5</v>
      </c>
      <c r="J17" s="5">
        <f>B14</f>
        <v>0</v>
      </c>
      <c r="K17" s="5" t="s">
        <v>0</v>
      </c>
      <c r="L17" s="5">
        <f>D14</f>
        <v>255</v>
      </c>
      <c r="M17" s="5" t="s">
        <v>0</v>
      </c>
      <c r="N17" s="5">
        <f>F14</f>
        <v>255</v>
      </c>
      <c r="O17" s="5" t="s">
        <v>0</v>
      </c>
      <c r="P17" s="6">
        <f>_xlfn.IFS(H14&gt;0,H14-1,H14=0,0)</f>
        <v>254</v>
      </c>
    </row>
    <row r="20" spans="1:30" x14ac:dyDescent="0.25">
      <c r="A20" s="51" t="s">
        <v>289</v>
      </c>
      <c r="B20" s="51"/>
      <c r="C20" s="1" t="s">
        <v>290</v>
      </c>
      <c r="D20" s="26"/>
      <c r="E20" s="56">
        <f>_xlfn.IFS(W20&gt;0,ROUNDDOWN(Q10/(W20+2),0),W20&lt;1,0)</f>
        <v>0</v>
      </c>
      <c r="F20" s="57"/>
      <c r="H20" s="51" t="s">
        <v>291</v>
      </c>
      <c r="I20" s="51"/>
      <c r="J20" s="51"/>
      <c r="K20" s="51"/>
      <c r="L20" s="51"/>
      <c r="M20" s="51"/>
      <c r="N20" s="53">
        <f>_xlfn.IFS(AND(W20&lt;1,Udregninger!F29&lt;1,E20&gt;0),Udregninger!F26,AND(W20&lt;1,Udregninger!F29&gt;0,E20&lt;1),Udregninger!F24,AND(W20&lt;1,Udregninger!F29&lt;E20),Udregninger!F26,AND(W20&lt;1,E20&lt;Udregninger!F29),Udregninger!F24,AND(W20&lt;1,E20=Udregninger!F29),Udregninger!F24,W20&gt;0,Udregninger!H24)</f>
        <v>0</v>
      </c>
      <c r="O20" s="53"/>
      <c r="R20" t="s">
        <v>292</v>
      </c>
      <c r="W20" s="54"/>
      <c r="X20" s="55"/>
      <c r="Y20" s="55"/>
      <c r="Z20" s="57">
        <f>_xlfn.IFS(AND(W20&lt;1,N20&gt;0),N20-2,AND(W20&gt;0,N20&lt;1),0,AND(W20&gt;0,N20&gt;0),0,AND(W20&lt;1,N20&lt;1),0)</f>
        <v>0</v>
      </c>
      <c r="AA20" s="57"/>
    </row>
    <row r="21" spans="1:30" x14ac:dyDescent="0.25">
      <c r="C21" s="1"/>
    </row>
    <row r="22" spans="1:30" x14ac:dyDescent="0.25">
      <c r="A22" t="s">
        <v>278</v>
      </c>
      <c r="B22" s="24">
        <f>_xlfn.IFS(B11&gt;0,B11,B11&lt;1,0)</f>
        <v>0</v>
      </c>
      <c r="C22" s="24" t="s">
        <v>0</v>
      </c>
      <c r="D22" s="24">
        <f>_xlfn.IFS(D11&gt;0,D11,D11&lt;1,0)</f>
        <v>0</v>
      </c>
      <c r="E22" s="24" t="s">
        <v>0</v>
      </c>
      <c r="F22" s="24">
        <f>_xlfn.IFS(F11&gt;0,F11,F11&lt;1,0)</f>
        <v>0</v>
      </c>
      <c r="G22" s="24" t="s">
        <v>0</v>
      </c>
      <c r="H22" s="24">
        <f>_xlfn.IFS(H11&gt;0,H11,H11&lt;1,0)</f>
        <v>0</v>
      </c>
      <c r="I22" s="1" t="s">
        <v>5</v>
      </c>
      <c r="J22" s="24">
        <f>_xlfn.IFS(B11&gt;0,B11,B11&lt;1,0)</f>
        <v>0</v>
      </c>
      <c r="K22" s="24" t="s">
        <v>0</v>
      </c>
      <c r="L22" s="24">
        <f>_xlfn.IFS(AND(Udregninger!$F$29&gt;0,$J$4=255,$L$4=255,$N$4=255),$D$22,AND(Udregninger!$F$29&gt;0,$J$4=255,$L$4=255,$N$4&lt;255),$D$22,AND(Udregninger!$F$29&gt;0,$J$4=255,$L$4&lt;255,$N$4&lt;255),Udregninger!$F$24-1,Udregninger!$F$29&lt;1,D14)</f>
        <v>255</v>
      </c>
      <c r="M22" s="24" t="s">
        <v>0</v>
      </c>
      <c r="N22" s="24">
        <f>_xlfn.IFS(AND(Udregninger!$F$29&gt;0,$J$4=255,$L$4=255,$N$4=255),$F$22,AND(Udregninger!$F$29&gt;0,$J$4=255,$L$4=255,$N$4&lt;255),Udregninger!$F$24-1,AND(Udregninger!$F$29&gt;0,$J$4=255,$L$4&lt;255,$N$4&lt;255),255,Udregninger!$F$29&lt;1,F14)</f>
        <v>255</v>
      </c>
      <c r="O22" s="24" t="s">
        <v>0</v>
      </c>
      <c r="P22" s="24">
        <f>_xlfn.IFS(AND(W20&lt;1,Udregninger!$F$29&gt;0,$J$4=255,$L$4=255,$N$4=255),Udregninger!$F$24-1,AND(W20&lt;1,Udregninger!$F$29&gt;0,$J$4=255,$L$4=255,$N$4&lt;255),255,AND(W20&lt;1,Udregninger!$F$29&gt;0,$J$4=255,$L$4&lt;255,$N$4&lt;255),255,AND(W20&lt;1,Udregninger!$F$29&lt;1),H14,AND(W20&gt;0,Udregninger!$F$29&gt;0,$J$4=255,$L$4=255,$N$4=255),W20-1,AND(W20&gt;0,Udregninger!$F$29&gt;0,$J$4=255,$L$4=255,$N$4&lt;255),255,AND(W20&gt;0,Udregninger!$F$29&gt;0,$J$4=255,$L$4&lt;255,$N$4&lt;255),255,AND(W20&gt;0,Udregninger!$F$29&lt;1),H14)</f>
        <v>255</v>
      </c>
      <c r="Q22" s="1" t="s">
        <v>5</v>
      </c>
      <c r="R22" s="24">
        <f>IF(Udregninger!$F$29&gt;0,J$4,J4)</f>
        <v>0</v>
      </c>
      <c r="S22" s="24" t="s">
        <v>0</v>
      </c>
      <c r="T22" s="24">
        <f>_xlfn.IFS(AND(Udregninger!$F$29&gt;0,$J$4=255,$L$4=255,$N$4=255),255,AND(Udregninger!$F$29&gt;0,$J$4=255,$L$4=255,$N$4&lt;255),255,AND(Udregninger!$F$29&gt;0,$J$4=255,$L$4&lt;255,$N$4&lt;255),Udregninger!$J$5,Udregninger!$F$29&lt;1,L4)</f>
        <v>0</v>
      </c>
      <c r="U22" s="24" t="s">
        <v>0</v>
      </c>
      <c r="V22" s="24">
        <f>_xlfn.IFS(AND(Udregninger!$F$29&gt;0,$J$4=255,$L$4&lt;255,$N$4&lt;255),0,AND(Udregninger!$F$29&gt;0,$J$4=255,$L$4=255,$N$4=255),255,AND(Udregninger!$F$29&gt;0,$J$4=255,$L$4=255,$N$4&lt;255),Udregninger!$J$5,Udregninger!$F$29&lt;1,N4)</f>
        <v>0</v>
      </c>
      <c r="W22" s="24" t="s">
        <v>0</v>
      </c>
      <c r="X22" s="24">
        <f>_xlfn.IFS(AND(Udregninger!$F$29&gt;0,$J$4=255,$L$4&lt;255,$N$4&lt;255,$P$4&lt;1),0,AND(Udregninger!$F$29&gt;0,$J$4=255,$L$4=255,$N$4&lt;255,$P$4&lt;1),0,AND(Udregninger!$F$29&gt;0,$J$4=255,$L$4=255,$N$4=255,$P$4&lt;1),Udregninger!$J$5,AND(Udregninger!$F$29&gt;0,$J$4=255,$L$4=255,$N$4=255,$P$4&gt;0),$P$4,AND(Udregninger!$F$29&gt;0,$J$4=255,$L$4=255,$N$4&lt;255,$P$4&gt;0),$P$4,AND(Udregninger!$F$29&gt;0,$J$4=255,$L$4&lt;255,$N$4&lt;255,$P$4&gt;0),$P$4,Udregninger!$F$29&lt;1,P4)</f>
        <v>0</v>
      </c>
      <c r="AA22" s="3"/>
    </row>
    <row r="23" spans="1:30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30" x14ac:dyDescent="0.25">
      <c r="A24" t="s">
        <v>279</v>
      </c>
      <c r="B24" s="24">
        <f>IF(Udregninger!$F29&gt;1,B11,0)</f>
        <v>0</v>
      </c>
      <c r="C24" s="24" t="s">
        <v>0</v>
      </c>
      <c r="D24" s="24">
        <f>_xlfn.IFS(AND(Udregninger!$F$29&gt;1,$J$4=255,$L$4&lt;255,$N$4&lt;255),L22+1,AND(Udregninger!$F$29&gt;1,$J$4=255,$L$4=255,$N$4&lt;255),D22,AND(Udregninger!$F$29&gt;1,$J$4=255,$L$4=255,$N$4=255),D22,Udregninger!$F$29&lt;2,0)</f>
        <v>0</v>
      </c>
      <c r="E24" s="24" t="s">
        <v>0</v>
      </c>
      <c r="F24" s="24">
        <f>_xlfn.IFS(AND(Udregninger!$F$29&gt;1,$J$4=255,$L$4=255,$N$4&lt;255),N22+1,AND(Udregninger!$F$29&gt;1,$J$4=255,$L$4&lt;255,$N$4&lt;255),F22,AND(Udregninger!$F$29&gt;1,$J$4=255,$L$4=255,$N$4=255),F22,Udregninger!$F$29&lt;2,0)</f>
        <v>0</v>
      </c>
      <c r="G24" s="24" t="s">
        <v>0</v>
      </c>
      <c r="H24" s="24">
        <f>IF(AND(J$4=255,L$4=255,N$4=255,Udregninger!F29&gt;1),P22+1,0)</f>
        <v>0</v>
      </c>
      <c r="I24" s="1" t="s">
        <v>5</v>
      </c>
      <c r="J24" s="24">
        <f>IF(Udregninger!$F29&gt;1,B11,0)</f>
        <v>0</v>
      </c>
      <c r="K24" s="24" t="s">
        <v>0</v>
      </c>
      <c r="L24" s="24">
        <f>_xlfn.IFS(AND(Udregninger!$F$29&gt;1,Udregninger!$F31&lt;1,$J$4=255,$L$4&lt;255,$N$4&lt;255),$D24+Udregninger!$F$24-1,AND(Udregninger!$F$29&gt;1,Udregninger!$F31&lt;1,$J$4=255,$L$4=255,$N$4=255),$D24,AND(Udregninger!$F$29&gt;1,Udregninger!$F31&lt;1,$J$4=255,$L$4=255,$N$4&lt;255),$D24,AND(Udregninger!$F$29&gt;1,Udregninger!$F31&gt;0,$J$4=255,$L$4&lt;255,$N$4&lt;255),$D24+Udregninger!$G5-1,AND(Udregninger!$F$29&gt;1,Udregninger!$F31&gt;0,$J$4=255,$L$4=255,$N$4&lt;255),$D24,AND(Udregninger!$F$29&gt;1,Udregninger!$F31&gt;0,$J$4=255,$L$4=255,$N$4=255),$D24,Udregninger!$F$29&lt;2,0)</f>
        <v>0</v>
      </c>
      <c r="M24" s="24" t="s">
        <v>0</v>
      </c>
      <c r="N24" s="24">
        <f>_xlfn.IFS(AND(Udregninger!$F$29&gt;1,Udregninger!$F31&lt;1,$J$4=255,$L$4=255,$N$4&lt;255),$F24+Udregninger!$F$24-1,AND(Udregninger!$F$29&gt;1,Udregninger!$F31&lt;1,$J$4=255,$L$4=255,$N$4=255),$F24,AND(Udregninger!$F$29&gt;1,Udregninger!$F31&lt;1,$J$4=255,$L$4&lt;255,$N$4&lt;255),255,AND(Udregninger!$F$29&gt;1,Udregninger!$F31&gt;0,$J$4=255,$L$4&lt;255,$N$4&lt;255),$N22,AND(Udregninger!$F$29&gt;1,Udregninger!$F31&gt;0,$J$4=255,$L$4=255,$N$4&lt;255),$F24+Udregninger!$G5-1,AND(Udregninger!$F$29&gt;1,Udregninger!$F31&gt;0,$J$4=255,$L$4=255,$N$4=255),$N22,Udregninger!$F$29&lt;2,0)</f>
        <v>0</v>
      </c>
      <c r="O24" s="24" t="s">
        <v>0</v>
      </c>
      <c r="P24" s="24">
        <f>_xlfn.IFS(AND(Z24&lt;1,Udregninger!$F$29&gt;1,Udregninger!$F31&lt;1,$J$4=255,$L$4=255,$N$4=255),$H24+Udregninger!$F$24-1,AND(Z24&lt;1,Udregninger!$F$29&gt;1,Udregninger!$F31&lt;1,$J$4=255,$L$4=255,$N$4&lt;255),255,AND(Z24&lt;1,Udregninger!$F$29&gt;1,Udregninger!$F31&lt;1,J$4=255,$L$4&lt;255,$N$4&lt;255),255,AND(Z24&lt;1,Udregninger!$F$29&gt;1,Udregninger!$F31&gt;0,$J$4=255,$L$4=255,$N$4=255),$H24+Udregninger!$G5-1,AND(Z24&lt;1,Udregninger!$F$29&gt;1,Udregninger!$F31&gt;0,$J$4=255,$L$4=255,$N$4&lt;255),255,AND(Z24&lt;1,Udregninger!$F$29&gt;1,Udregninger!$F31&gt;0,$J$4=255,$L$4&lt;255,$N$4&lt;255),255,Udregninger!$F$29&lt;2,0,Z24&gt;0,H24+Z24-1)</f>
        <v>0</v>
      </c>
      <c r="Q24" s="1" t="s">
        <v>5</v>
      </c>
      <c r="R24" s="24">
        <f>IF(Udregninger!$F$29&gt;1,$J$4,0)</f>
        <v>0</v>
      </c>
      <c r="S24" s="24" t="s">
        <v>0</v>
      </c>
      <c r="T24" s="24">
        <f>_xlfn.IFS(AND(Udregninger!$F$29&lt;2,Udregninger!$F$31&lt;1),0,AND(Udregninger!$F$29&lt;2,Udregninger!$F$31&gt;0),0,AND(Udregninger!$F$29&gt;1,Udregninger!$F$31&lt;1,$J$4=255,$L$4&lt;255,$N$4&lt;255),Udregninger!$J$5,AND(Udregninger!$F$29&gt;1,Udregninger!$F$31&lt;1,$J$4=255,$L$4=255,$N$4&lt;255),$T$22,AND(Udregninger!$F$29&gt;1,Udregninger!$F$31&lt;1,$J$4=255,$L$4=255,$N$4=255),$T$22,AND(Udregninger!$F$29&gt;1,Udregninger!$F$31&gt;0,$J$4=255,$L$4&lt;255,$N$4&lt;255),Udregninger!$F$5,AND(Udregninger!$F$29&gt;1,Udregninger!$F$31&gt;0,$J$4=255,$L$4=255,$N$4&lt;255),$T$22,AND(Udregninger!$F$29&gt;1,Udregninger!$F$31&gt;0,$J$4=255,$L$4=255,$N$4=255),T$22)</f>
        <v>0</v>
      </c>
      <c r="U24" s="24" t="s">
        <v>0</v>
      </c>
      <c r="V24" s="24">
        <f>_xlfn.IFS(AND(Udregninger!$F$29&lt;2,Udregninger!$F31&lt;1),0,AND(Udregninger!$F$29&lt;2,Udregninger!$F31&gt;0),0,AND(Udregninger!$F$29&gt;1,Udregninger!$F31&lt;1,$J$4=255,$L$4=255,$N$4&lt;255),Udregninger!$J$5,AND(Udregninger!$F$29&gt;1,Udregninger!$F31&lt;1,$J$4=255,$L$4&lt;255,$N$4&lt;255),$V$22,AND(Udregninger!$F$29&gt;1,Udregninger!$F31&lt;1,$J$4=255,$L$4=255,$N$4=255),$V$22,AND(Udregninger!$F$29&gt;1,Udregninger!$F31&gt;0,$J$4=255,$L$4=255,$N$4&lt;255),Udregninger!$F5,AND(Udregninger!$F$29&gt;1,Udregninger!$F31&gt;0,$J$4=255,$L$4&lt;255,$N$4&lt;255),$V$22,AND(Udregninger!$F$29&gt;1,Udregninger!$F31&gt;0,$J$4=255,$L$4=255,$N$4=255),$V$22)</f>
        <v>0</v>
      </c>
      <c r="W24" s="24" t="s">
        <v>0</v>
      </c>
      <c r="X24" s="24">
        <f>_xlfn.IFS(AND(Udregninger!$F$29&gt;1,Udregninger!$F31&lt;1,$J$4=255,$L$4=255,$N$4=255),$X22,Udregninger!$F$29&lt;2,0,AND(Udregninger!$F31&gt;0,$J$4=255,$L$4=255,$N$4=255),Udregninger!$F5,AND(Udregninger!$F$29&gt;1,$J$4=255,$L$4=255,$N$4&lt;255),0,AND(Udregninger!$F$29&gt;1,$J$4=255,$L$4&lt;255,$N$4&lt;255),0)</f>
        <v>0</v>
      </c>
      <c r="Z24" s="54"/>
      <c r="AA24" s="54"/>
      <c r="AD24" s="28"/>
    </row>
    <row r="25" spans="1:30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25"/>
      <c r="M25" s="1"/>
      <c r="N25" s="1"/>
      <c r="O25" s="1"/>
      <c r="P25" s="25"/>
      <c r="Q25" s="1"/>
      <c r="R25" s="1"/>
      <c r="S25" s="1"/>
      <c r="T25" s="1"/>
      <c r="U25" s="1"/>
      <c r="V25" s="1"/>
      <c r="W25" s="1"/>
      <c r="X25" s="1"/>
      <c r="Z25" s="29"/>
      <c r="AA25" s="29"/>
    </row>
    <row r="26" spans="1:30" x14ac:dyDescent="0.25">
      <c r="A26" t="s">
        <v>280</v>
      </c>
      <c r="B26" s="24">
        <f>IF(Udregninger!$F29&gt;2,B11,0)</f>
        <v>0</v>
      </c>
      <c r="C26" s="24" t="s">
        <v>0</v>
      </c>
      <c r="D26" s="24">
        <f>_xlfn.IFS(AND(Udregninger!$F$29&gt;2,$J$4=255,$L$4&lt;255,$N$4&lt;255),L24+1,AND(Udregninger!$F$29&gt;2,$J$4=255,$L$4=255,$N$4&lt;255),D24,AND(Udregninger!$F$29&gt;2,$J$4=255,$L$4=255,$N$4=255),D24,Udregninger!$F$29&lt;3,0)</f>
        <v>0</v>
      </c>
      <c r="E26" s="24" t="s">
        <v>0</v>
      </c>
      <c r="F26" s="24">
        <f>_xlfn.IFS(AND(Udregninger!$F$29&gt;2,$J$4=255,$L$4=255,$N$4&lt;255),N24+1,AND(Udregninger!$F$29&gt;2,$J$4=255,$L$4&lt;255,$N$4&lt;255),F24,AND(Udregninger!$F$29&gt;2,$J$4=255,$L$4=255,$N$4=255),F24,Udregninger!$F$29&lt;3,0)</f>
        <v>0</v>
      </c>
      <c r="G26" s="24" t="s">
        <v>0</v>
      </c>
      <c r="H26" s="24">
        <f>IF(AND(J$4=255,L$4=255,N$4=255,Udregninger!F29&gt;2),P24+1,0)</f>
        <v>0</v>
      </c>
      <c r="I26" s="1" t="s">
        <v>5</v>
      </c>
      <c r="J26" s="24">
        <f>IF(Udregninger!$F29&gt;2,B11,0)</f>
        <v>0</v>
      </c>
      <c r="K26" s="24" t="s">
        <v>0</v>
      </c>
      <c r="L26" s="24">
        <f>_xlfn.IFS(AND(Udregninger!$F$29&gt;2,Udregninger!$F33&lt;1,$J$4=255,$L$4&lt;255,$N$4&lt;255),$D26+Udregninger!$F$24-1,AND(Udregninger!$F$29&gt;2,Udregninger!$F33&lt;1,$J$4=255,$L$4=255,$N$4=255),$D26,AND(Udregninger!$F$29&gt;2,Udregninger!$F33&lt;1,$J$4=255,$L$4=255,$N$4&lt;255),$D26,AND(Udregninger!$F$29&gt;2,Udregninger!$F33&gt;0,$J$4=255,$L$4&lt;255,$N$4&lt;255),$D26+Udregninger!$G7-1,AND(Udregninger!$F$29&gt;2,Udregninger!$F33&gt;0,$J$4=255,$L$4=255,$N$4&lt;255),$D26,AND(Udregninger!$F$29&gt;2,Udregninger!$F33&gt;0,$J$4=255,$L$4=255,$N$4=255),$D26,Udregninger!$F$29&lt;3,0)</f>
        <v>0</v>
      </c>
      <c r="M26" s="24" t="s">
        <v>0</v>
      </c>
      <c r="N26" s="24">
        <f>_xlfn.IFS(AND(Udregninger!$F$29&gt;2,Udregninger!$F33&lt;1,$J$4=255,$L$4=255,$N$4&lt;255),$F26+Udregninger!$F$24-1,AND(Udregninger!$F$29&gt;2,Udregninger!$F33&lt;1,$J$4=255,$L$4=255,$N$4=255),$F26,AND(Udregninger!$F$29&gt;2,Udregninger!$F33&lt;1,$J$4=255,$L$4&lt;255,$N$4&lt;255),255,AND(Udregninger!$F$29&gt;2,Udregninger!$F33&gt;0,$J$4=255,$L$4&lt;255,$N$4&lt;255),$N24,AND(Udregninger!$F$29&gt;2,Udregninger!$F33&gt;0,$J$4=255,$L$4=255,$N$4&lt;255),$F26+Udregninger!$G7-1,AND(Udregninger!$F$29&gt;2,Udregninger!$F33&gt;0,$J$4=255,$L$4=255,$N$4=255),$N24,Udregninger!$F$29&lt;3,0)</f>
        <v>0</v>
      </c>
      <c r="O26" s="24" t="s">
        <v>0</v>
      </c>
      <c r="P26" s="24">
        <f>_xlfn.IFS(AND(Z26&lt;1,Z24&lt;1,Udregninger!$F$29&gt;2,Udregninger!$F33&lt;1,$J$4=255,$L$4=255,$N$4=255),$H26+Udregninger!$F$24-1,AND(Z26&lt;1,Z24&lt;1,Udregninger!$F$29&gt;2,Udregninger!$F33&lt;1,$J$4=255,$L$4=255,$N$4&lt;255),255,AND(Z26&lt;1,Z24&lt;1,Udregninger!$F$29&gt;2,Udregninger!$F33&lt;1,J$4=255,$L$4&lt;255,$N$4&lt;255),255,AND(Z26&lt;1,Z24&lt;1,Udregninger!$F$29&gt;2,Udregninger!$F33&gt;0,$J$4=255,$L$4=255,$N$4=255),$H26+Udregninger!$G7-1,AND(Z26&lt;1,Z24&lt;1,Udregninger!$F$29&gt;2,Udregninger!$F33&gt;0,$J$4=255,$L$4=255,$N$4&lt;255),255,AND(Z26&lt;1,Z24&lt;1,Udregninger!$F$29&gt;2,Udregninger!$F33&gt;0,$J$4=255,$L$4&lt;255,$N$4&lt;255),255,Udregninger!$F$29&lt;3,0,AND(Z26&lt;1,Z24&gt;0),H26+Z24-1,Z26&gt;0,H26+Udregninger!L9-1)</f>
        <v>0</v>
      </c>
      <c r="Q26" s="1" t="s">
        <v>5</v>
      </c>
      <c r="R26" s="24">
        <f>IF(Udregninger!$F$29&gt;2,$J$4,0)</f>
        <v>0</v>
      </c>
      <c r="S26" s="24" t="s">
        <v>0</v>
      </c>
      <c r="T26" s="24">
        <f>_xlfn.IFS(AND(Udregninger!$F$29&lt;3,Udregninger!$F33&lt;1),0,AND(Udregninger!$F$29&lt;3,Udregninger!$F33&gt;0),0,AND(Udregninger!$F$29&gt;2,Udregninger!$F33&lt;1,$J$4=255,$L$4&lt;255,$N$4&lt;255),Udregninger!$J$5,AND(Udregninger!$F$29&gt;2,Udregninger!$F33&lt;1,$J$4=255,$L$4=255,$N$4&lt;255),$T$22,AND(Udregninger!$F$29&gt;2,Udregninger!$F33&lt;1,$J$4=255,$L$4=255,$N$4=255),$T$22,AND(Udregninger!$F$29&gt;2,Udregninger!$F33&gt;0,$J$4=255,$L$4&lt;255,$N$4&lt;255),Udregninger!$F7,AND(Udregninger!$F$29&gt;2,Udregninger!$F33&gt;0,$J$4=255,$L$4=255,$N$4&lt;255),$T$22,AND(Udregninger!$F$29&gt;2,Udregninger!$F33&gt;0,$J$4=255,$L$4=255,$N$4=255),$T$22)</f>
        <v>0</v>
      </c>
      <c r="U26" s="24" t="s">
        <v>0</v>
      </c>
      <c r="V26" s="24">
        <f>_xlfn.IFS(AND(Udregninger!$F$29&lt;3,Udregninger!$F33&lt;1),0,AND(Udregninger!$F$29&lt;3,Udregninger!$F33&gt;0),0,AND(Udregninger!$F$29&gt;2,Udregninger!$F33&lt;1,$J$4=255,$L$4=255,$N$4&lt;255,Udregninger!F31&lt;1),Udregninger!$J$5,AND(Udregninger!$F$29&gt;2,Udregninger!$F33&lt;1,$J$4=255,$L$4&lt;255,$N$4&lt;255),$V$24,AND(Udregninger!$F$29&gt;2,Udregninger!$F33&lt;1,$J$4=255,$L$4=255,$N$4=255),$V$24,AND(Udregninger!$F$29&gt;2,Udregninger!$F33&gt;0,$J$4=255,$L$4=255,$N$4&lt;255),Udregninger!$F7,AND(Udregninger!$F$29&gt;2,Udregninger!$F33&gt;0,$J$4=255,$L$4&lt;255,$N$4&lt;255),$V$24,AND(Udregninger!$F$29&gt;2,Udregninger!$F33&gt;0,$J$4=255,$L$4=255,$N$4=255),$V$24,AND(Udregninger!$F$29&gt;2,Udregninger!$F33&lt;1,$J$4=255,$L$4=255,$N$4&lt;255,Udregninger!F31&gt;0),V24)</f>
        <v>0</v>
      </c>
      <c r="W26" s="24" t="s">
        <v>0</v>
      </c>
      <c r="X26" s="24">
        <f>_xlfn.IFS(AND(Udregninger!$F$29&gt;2,Udregninger!$F33&lt;1,$J$4=255,$L$4=255,$N$4=255),$X24,Udregninger!$F$29&lt;3,0,AND(Udregninger!$F33&gt;0,$J$4=255,$L$4=255,$N$4=255),Udregninger!$F7,AND(Udregninger!$F$29&gt;2,$J$4=255,$L$4=255,$N$4&lt;255),0,AND(Udregninger!$F$29&gt;2,$J$4=255,$L$4&lt;255,$N$4&lt;255),0)</f>
        <v>0</v>
      </c>
      <c r="Z26" s="54"/>
      <c r="AA26" s="54"/>
    </row>
    <row r="27" spans="1:30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Z27" s="29"/>
      <c r="AA27" s="29"/>
    </row>
    <row r="28" spans="1:30" x14ac:dyDescent="0.25">
      <c r="A28" t="s">
        <v>281</v>
      </c>
      <c r="B28" s="24">
        <f>IF(Udregninger!$F29&gt;3,B11,0)</f>
        <v>0</v>
      </c>
      <c r="C28" s="24" t="s">
        <v>0</v>
      </c>
      <c r="D28" s="24">
        <f>_xlfn.IFS(AND(Udregninger!$F$29&gt;3,$J$4=255,$L$4&lt;255,$N$4&lt;255),L26+1,AND(Udregninger!$F$29&gt;3,$J$4=255,$L$4=255,$N$4&lt;255),D26,AND(Udregninger!$F$29&gt;3,$J$4=255,$L$4=255,$N$4=255),D26,Udregninger!$F$29&lt;4,0)</f>
        <v>0</v>
      </c>
      <c r="E28" s="24" t="s">
        <v>0</v>
      </c>
      <c r="F28" s="24">
        <f>_xlfn.IFS(AND(Udregninger!$F$29&gt;3,$J$4=255,$L$4=255,$N$4&lt;255),N26+1,AND(Udregninger!$F$29&gt;3,$J$4=255,$L$4&lt;255,$N$4&lt;255),F26,AND(Udregninger!$F$29&gt;3,$J$4=255,$L$4=255,$N$4=255),F26,Udregninger!$F$29&lt;4,0)</f>
        <v>0</v>
      </c>
      <c r="G28" s="24" t="s">
        <v>0</v>
      </c>
      <c r="H28" s="24">
        <f>IF(AND(J$4=255,L$4=255,N$4=255,Udregninger!F29&gt;3),P26+1,0)</f>
        <v>0</v>
      </c>
      <c r="I28" s="1" t="s">
        <v>5</v>
      </c>
      <c r="J28" s="24">
        <f>IF(Udregninger!$F29&gt;3,B11,0)</f>
        <v>0</v>
      </c>
      <c r="K28" s="24" t="s">
        <v>0</v>
      </c>
      <c r="L28" s="24">
        <f>_xlfn.IFS(AND(Udregninger!$F$29&gt;3,Udregninger!$F35&lt;1,$J$4=255,$L$4&lt;255,$N$4&lt;255),$D28+Udregninger!$F$24-1,AND(Udregninger!$F$29&gt;3,Udregninger!$F35&lt;1,$J$4=255,$L$4=255,$N$4=255),$D28,AND(Udregninger!$F$29&gt;3,Udregninger!$F35&lt;1,$J$4=255,$L$4=255,$N$4&lt;255),$D28,AND(Udregninger!$F$29&gt;3,Udregninger!$F35&gt;0,$J$4=255,$L$4&lt;255,$N$4&lt;255),$D28+Udregninger!$G9-1,AND(Udregninger!$F$29&gt;3,Udregninger!$F35&gt;0,$J$4=255,$L$4=255,$N$4&lt;255),$D28,AND(Udregninger!$F$29&gt;3,Udregninger!$F35&gt;0,$J$4=255,$L$4=255,$N$4=255),$D28,Udregninger!$F$29&lt;4,0)</f>
        <v>0</v>
      </c>
      <c r="M28" s="24" t="s">
        <v>0</v>
      </c>
      <c r="N28" s="24">
        <f>_xlfn.IFS(AND(Udregninger!$F$29&gt;3,Udregninger!$F35&lt;1,$J$4=255,$L$4=255,$N$4&lt;255),$F28+Udregninger!$F$24-1,AND(Udregninger!$F$29&gt;3,Udregninger!$F35&lt;1,$J$4=255,$L$4=255,$N$4=255),$F28,AND(Udregninger!$F$29&gt;3,Udregninger!$F35&lt;1,$J$4=255,$L$4&lt;255,$N$4&lt;255),255,AND(Udregninger!$F$29&gt;3,Udregninger!$F35&gt;0,$J$4=255,$L$4&lt;255,$N$4&lt;255),$N26,AND(Udregninger!$F$29&gt;3,Udregninger!$F35&gt;0,$J$4=255,$L$4=255,$N$4&lt;255),$F28+Udregninger!$G9-1,AND(Udregninger!$F$29&gt;3,Udregninger!$F35&gt;0,$J$4=255,$L$4=255,$N$4=255),$N26,Udregninger!$F$29&lt;4,0)</f>
        <v>0</v>
      </c>
      <c r="O28" s="24" t="s">
        <v>0</v>
      </c>
      <c r="P28" s="24">
        <f>_xlfn.IFS(AND(Z26&lt;1,Z28&lt;1,Udregninger!L5=0,Udregninger!$F$29&gt;3,Udregninger!$F35&lt;1,$J$4=255,$L$4=255,$N$4=255),$H28+Udregninger!$F$24-1,AND(Z26&lt;1,Z28&lt;1,Udregninger!L5=0,Udregninger!$F$29&gt;3,Udregninger!$F35&lt;1,$J$4=255,$L$4=255,$N$4&lt;255),255,AND(Z26&lt;1,Z28&lt;1,Udregninger!L5=0,Udregninger!$F$29&gt;3,Udregninger!$F35&lt;1,J$4=255,$L$4&lt;255,$N$4&lt;255),255,AND(Z26&lt;1,Z28&lt;1,Udregninger!L5=0,Udregninger!$F$29&gt;3,Udregninger!$F35&gt;0,$J$4=255,$L$4=255,$N$4=255),$H28+Udregninger!$G9-1,AND(Z26&lt;1,Z28&lt;1,Udregninger!L5=0,Udregninger!$F$29&gt;3,Udregninger!$F35&gt;0,$J$4=255,$L$4=255,$N$4&lt;255),255,AND(Z26&lt;1,Z28&lt;1,Udregninger!L5=0,Udregninger!$F$29&gt;3,Udregninger!$F35&gt;0,$J$4=255,$L$4&lt;255,$N$4&lt;255),255,Udregninger!$F$29&lt;4,0,AND(Z28&lt;1,Udregninger!L9&gt;0),H28+Udregninger!L9-1,Z28&gt;0,H28+Udregninger!L11-1)</f>
        <v>0</v>
      </c>
      <c r="Q28" s="1" t="s">
        <v>5</v>
      </c>
      <c r="R28" s="24">
        <f>IF(Udregninger!$F$29&gt;3,$J$4,0)</f>
        <v>0</v>
      </c>
      <c r="S28" s="24" t="s">
        <v>0</v>
      </c>
      <c r="T28" s="24">
        <f>_xlfn.IFS(AND(Udregninger!$F$29&lt;4,Udregninger!$F35&lt;1),0,AND(Udregninger!$F$29&lt;4,Udregninger!$F35&gt;0),0,AND(Udregninger!$F$29&gt;3,Udregninger!$F35&lt;1,$J$4=255,$L$4&lt;255,$N$4&lt;255),Udregninger!$J$5,AND(Udregninger!$F$29&gt;3,Udregninger!$F35&lt;1,$J$4=255,$L$4=255,$N$4&lt;255),$T$22,AND(Udregninger!$F$29&gt;3,Udregninger!$F35&lt;1,$J$4=255,$L$4=255,$N$4=255),$T$22,AND(Udregninger!$F$29&gt;3,Udregninger!$F35&gt;0,$J$4=255,$L$4&lt;255,$N$4&lt;255),Udregninger!$F9,AND(Udregninger!$F$29&gt;3,Udregninger!$F35&gt;0,$J$4=255,$L$4=255,$N$4&lt;255),$T$22,AND(Udregninger!$F$29&gt;3,Udregninger!$F35&gt;0,$J$4=255,$L$4=255,$N$4=255),$T$22)</f>
        <v>0</v>
      </c>
      <c r="U28" s="24" t="s">
        <v>0</v>
      </c>
      <c r="V28" s="24">
        <f>_xlfn.IFS(AND(Udregninger!$F$29&lt;4,Udregninger!$F35&lt;1),0,AND(Udregninger!$F$29&lt;4,Udregninger!$F35&gt;0),0,AND(Udregninger!$F$29&gt;3,Udregninger!$F35&lt;1,$J$4=255,$L$4=255,$N$4&lt;255),Udregninger!$J$5,AND(Udregninger!$F$29&gt;3,Udregninger!$F35&lt;1,$J$4=255,$L$4&lt;255,$N$4&lt;255),$V$22,AND(Udregninger!$F$29&gt;3,Udregninger!$F35&lt;1,$J$4=255,$L$4=255,$N$4=255),$V$22,AND(Udregninger!$F$29&gt;3,Udregninger!$F35&gt;0,$J$4=255,$L$4=255,$N$4&lt;255),Udregninger!$F9,AND(Udregninger!$F$29&gt;3,Udregninger!$F35&gt;0,$J$4=255,$L$4&lt;255,$N$4&lt;255),$V$22,AND(Udregninger!$F$29&gt;3,Udregninger!$F35&gt;0,$J$4=255,$L$4=255,$N$4=255),$V$22)</f>
        <v>0</v>
      </c>
      <c r="W28" s="24" t="s">
        <v>0</v>
      </c>
      <c r="X28" s="24">
        <f>_xlfn.IFS(AND(Udregninger!$F$29&gt;3,Udregninger!$F35&lt;1,$J$4=255,$L$4=255,$N$4=255),$X26,Udregninger!$F$29&lt;4,0,AND(Udregninger!$F35&gt;0,$J$4=255,$L$4=255,$N$4=255),Udregninger!$F9,AND(Udregninger!$F$29&gt;3,$J$4=255,$L$4=255,$N$4&lt;255),0,AND(Udregninger!$F$29&gt;3,$J$4=255,$L$4&lt;255,$N$4&lt;255),0)</f>
        <v>0</v>
      </c>
      <c r="Z28" s="54"/>
      <c r="AA28" s="54"/>
    </row>
    <row r="29" spans="1:30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29"/>
      <c r="AA29" s="29"/>
    </row>
    <row r="30" spans="1:30" x14ac:dyDescent="0.25">
      <c r="A30" t="s">
        <v>282</v>
      </c>
      <c r="B30" s="24">
        <f>IF(Udregninger!$F29&gt;4,B11,0)</f>
        <v>0</v>
      </c>
      <c r="C30" s="24" t="s">
        <v>0</v>
      </c>
      <c r="D30" s="24">
        <f>_xlfn.IFS(AND(Udregninger!$F$29&gt;4,$J$4=255,$L$4&lt;255,$N$4&lt;255),L28+1,AND(Udregninger!$F$29&gt;4,$J$4=255,$L$4=255,$N$4&lt;255),D28,AND(Udregninger!$F$29&gt;4,$J$4=255,$L$4=255,$N$4=255),D28,Udregninger!$F$29&lt;5,0)</f>
        <v>0</v>
      </c>
      <c r="E30" s="24" t="s">
        <v>0</v>
      </c>
      <c r="F30" s="24">
        <f>_xlfn.IFS(AND(Udregninger!$F$29&gt;4,$J$4=255,$L$4=255,$N$4&lt;255),N28+1,AND(Udregninger!$F$29&gt;4,$J$4=255,$L$4&lt;255,$N$4&lt;255),F28,AND(Udregninger!$F$29&gt;4,$J$4=255,$L$4=255,$N$4=255),F28,Udregninger!$F$29&lt;5,0)</f>
        <v>0</v>
      </c>
      <c r="G30" s="24" t="s">
        <v>0</v>
      </c>
      <c r="H30" s="24">
        <f>IF(AND(J$4=255,L$4=255,N$4=255,Udregninger!F29&gt;4),P28+1,0)</f>
        <v>0</v>
      </c>
      <c r="I30" s="1" t="s">
        <v>5</v>
      </c>
      <c r="J30" s="24">
        <f>IF(Udregninger!$F29&gt;4,B11,0)</f>
        <v>0</v>
      </c>
      <c r="K30" s="24" t="s">
        <v>0</v>
      </c>
      <c r="L30" s="24">
        <f>_xlfn.IFS(AND(Udregninger!$F$29&gt;4,Udregninger!$F37&lt;1,$J$4=255,$L$4&lt;255,$N$4&lt;255),$D30+Udregninger!$F$24-1,AND(Udregninger!$F$29&gt;4,Udregninger!$F37&lt;1,$J$4=255,$L$4=255,$N$4=255),$D30,AND(Udregninger!$F$29&gt;4,Udregninger!$F37&lt;1,$J$4=255,$L$4=255,$N$4&lt;255),$D30,AND(Udregninger!$F$29&gt;4,Udregninger!$F37&gt;0,$J$4=255,$L$4&lt;255,$N$4&lt;255),$D30+Udregninger!$G11-1,AND(Udregninger!$F$29&gt;4,Udregninger!$F37&gt;0,$J$4=255,$L$4=255,$N$4&lt;255),$D30,AND(Udregninger!$F$29&gt;4,Udregninger!$F37&gt;0,$J$4=255,$L$4=255,$N$4=255),$D30,Udregninger!$F$29&lt;5,0)</f>
        <v>0</v>
      </c>
      <c r="M30" s="24" t="s">
        <v>0</v>
      </c>
      <c r="N30" s="24">
        <f>_xlfn.IFS(AND(Udregninger!$F$29&gt;4,Udregninger!$F37&lt;1,$J$4=255,$L$4=255,$N$4&lt;255),$F30+Udregninger!$F$24-1,AND(Udregninger!$F$29&gt;4,Udregninger!$F37&lt;1,$J$4=255,$L$4=255,$N$4=255),$F30,AND(Udregninger!$F$29&gt;4,Udregninger!$F37&lt;1,$J$4=255,$L$4&lt;255,$N$4&lt;255),255,AND(Udregninger!$F$29&gt;4,Udregninger!$F37&gt;0,$J$4=255,$L$4&lt;255,$N$4&lt;255),$N28,AND(Udregninger!$F$29&gt;4,Udregninger!$F37&gt;0,$J$4=255,$L$4=255,$N$4&lt;255),$F30+Udregninger!$G11-1,AND(Udregninger!$F$29&gt;4,Udregninger!$F37&gt;0,$J$4=255,$L$4=255,$N$4=255),$N28,Udregninger!$F$29&lt;5,0)</f>
        <v>0</v>
      </c>
      <c r="O30" s="24" t="s">
        <v>0</v>
      </c>
      <c r="P30" s="24">
        <f>_xlfn.IFS(AND(Z30&lt;1,Z28&lt;1,Udregninger!L5=0,Udregninger!$F$29&gt;4,Udregninger!$F37&lt;1,$J$4=255,$L$4=255,$N$4=255),$H30+Udregninger!$F$24-1,AND(Z30&lt;1,Z28&lt;1,Udregninger!L5=0,Udregninger!$F$29&gt;4,Udregninger!$F37&lt;1,$J$4=255,$L$4=255,$N$4&lt;255),255,AND(Z30&lt;1,Z28&lt;1,Udregninger!L5=0,Udregninger!$F$29&gt;4,Udregninger!$F37&lt;1,J$4=255,$L$4&lt;255,$N$4&lt;255),255,AND(Z30&lt;1,Z28&lt;1,Udregninger!L5=0,Udregninger!$F$29&gt;4,Udregninger!$F37&gt;0,$J$4=255,$L$4=255,$N$4=255),$H30+Udregninger!$G11-1,AND(Z30&lt;1,Z28&lt;1,Udregninger!L5=0,Udregninger!$F$29&gt;4,Udregninger!$F37&gt;0,$J$4=255,$L$4=255,$N$4&lt;255),255,AND(Z30&lt;1,Z28&lt;1,Udregninger!L5=0,Udregninger!$F$29&gt;4,Udregninger!$F37&gt;0,$J$4=255,$L$4&lt;255,$N$4&lt;255),255,Udregninger!$F$29&lt;5,0,AND(Z28&lt;1,Udregninger!L11&gt;0),H30+Udregninger!L11-1,Z28&gt;0,H30+Udregninger!L13-1)</f>
        <v>0</v>
      </c>
      <c r="Q30" s="1" t="s">
        <v>5</v>
      </c>
      <c r="R30" s="24">
        <f>IF(Udregninger!$F$29&gt;4,$J$4,0)</f>
        <v>0</v>
      </c>
      <c r="S30" s="24" t="s">
        <v>0</v>
      </c>
      <c r="T30" s="24">
        <f>_xlfn.IFS(AND(Udregninger!$F$29&lt;5,Udregninger!$F37&lt;1),0,AND(Udregninger!$F$29&lt;5,Udregninger!$F37&gt;0),0,AND(Udregninger!$F$29&gt;4,Udregninger!$F37&lt;1,$J$4=255,$L$4&lt;255,$N$4&lt;255),Udregninger!$J$5,AND(Udregninger!$F$29&gt;4,Udregninger!$F37&lt;1,$J$4=255,$L$4=255,$N$4&lt;255),$T$22,AND(Udregninger!$F$29&gt;4,Udregninger!$F37&lt;1,$J$4=255,$L$4=255,$N$4=255),$T$22,AND(Udregninger!$F$29&gt;4,Udregninger!$F37&gt;0,$J$4=255,$L$4&lt;255,$N$4&lt;255),Udregninger!$F11,AND(Udregninger!$F$29&gt;4,Udregninger!$F37&gt;0,$J$4=255,$L$4=255,$N$4&lt;255),$T$22,AND(Udregninger!$F$29&gt;4,Udregninger!$F37&gt;0,$J$4=255,$L$4=255,$N$4=255),$T$22)</f>
        <v>0</v>
      </c>
      <c r="U30" s="24" t="s">
        <v>0</v>
      </c>
      <c r="V30" s="24">
        <f>_xlfn.IFS(AND(Udregninger!$F$29&lt;5,Udregninger!$F37&lt;1),0,AND(Udregninger!$F$29&lt;5,Udregninger!$F37&gt;0),0,AND(Udregninger!$F$29&gt;4,Udregninger!$F37&lt;1,$J$4=255,$L$4=255,$N$4&lt;255),Udregninger!$J$5,AND(Udregninger!$F$29&gt;4,Udregninger!$F37&lt;1,$J$4=255,$L$4&lt;255,$N$4&lt;255),$V$22,AND(Udregninger!$F$29&gt;4,Udregninger!$F37&lt;1,$J$4=255,$L$4=255,$N$4=255),$V$22,AND(Udregninger!$F$29&gt;4,Udregninger!$F37&gt;0,$J$4=255,$L$4=255,$N$4&lt;255),Udregninger!$F11,AND(Udregninger!$F$29&gt;4,Udregninger!$F37&gt;0,$J$4=255,$L$4&lt;255,$N$4&lt;255),$V$22,AND(Udregninger!$F$29&gt;4,Udregninger!$F37&gt;0,$J$4=255,$L$4=255,$N$4=255),$V$22)</f>
        <v>0</v>
      </c>
      <c r="W30" s="24" t="s">
        <v>0</v>
      </c>
      <c r="X30" s="24">
        <f>_xlfn.IFS(AND(Udregninger!$F$29&gt;4,Udregninger!$F37&lt;1,$J$4=255,$L$4=255,$N$4=255),$X28,Udregninger!$F$29&lt;5,0,AND(Udregninger!$F37&gt;0,$J$4=255,$L$4=255,$N$4=255),Udregninger!$F11,AND(Udregninger!$F$29&gt;4,$J$4=255,$L$4=255,$N$4&lt;255),0,AND(Udregninger!$F$29&gt;4,$J$4=255,$L$4&lt;255,$N$4&lt;255),0)</f>
        <v>0</v>
      </c>
      <c r="Z30" s="54"/>
      <c r="AA30" s="54"/>
    </row>
    <row r="31" spans="1:30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Z31" s="29"/>
      <c r="AA31" s="29"/>
    </row>
    <row r="32" spans="1:30" x14ac:dyDescent="0.25">
      <c r="A32" t="s">
        <v>283</v>
      </c>
      <c r="B32" s="24">
        <f>IF(Udregninger!$F29&gt;5,B11,0)</f>
        <v>0</v>
      </c>
      <c r="C32" s="24" t="s">
        <v>0</v>
      </c>
      <c r="D32" s="24">
        <f>_xlfn.IFS(AND(Udregninger!$F$29&gt;5,$J$4=255,$L$4&lt;255,$N$4&lt;255),L30+1,AND(Udregninger!$F$29&gt;5,$J$4=255,$L$4=255,$N$4&lt;255),D30,AND(Udregninger!$F$29&gt;5,$J$4=255,$L$4=255,$N$4=255),D30,Udregninger!$F$29&lt;6,0)</f>
        <v>0</v>
      </c>
      <c r="E32" s="24" t="s">
        <v>0</v>
      </c>
      <c r="F32" s="24">
        <f>_xlfn.IFS(AND(Udregninger!$F$29&gt;5,$J$4=255,$L$4=255,$N$4&lt;255),N30+1,AND(Udregninger!$F$29&gt;5,$J$4=255,$L$4&lt;255,$N$4&lt;255),F30,AND(Udregninger!$F$29&gt;5,$J$4=255,$L$4=255,$N$4=255),F30,Udregninger!$F$29&lt;6,0)</f>
        <v>0</v>
      </c>
      <c r="G32" s="24" t="s">
        <v>0</v>
      </c>
      <c r="H32" s="24">
        <f>IF(AND(J$4=255,L$4=255,N$4=255,Udregninger!F29&gt;5),P30+1,0)</f>
        <v>0</v>
      </c>
      <c r="I32" s="1" t="s">
        <v>5</v>
      </c>
      <c r="J32" s="24">
        <f>IF(Udregninger!$F29&gt;5,B11,0)</f>
        <v>0</v>
      </c>
      <c r="K32" s="24" t="s">
        <v>0</v>
      </c>
      <c r="L32" s="24">
        <f>_xlfn.IFS(AND(Udregninger!$F$29&gt;5,Udregninger!$F39&lt;1,$J$4=255,$L$4&lt;255,$N$4&lt;255),$D32+Udregninger!$F$24-1,AND(Udregninger!$F$29&gt;5,Udregninger!$F39&lt;1,$J$4=255,$L$4=255,$N$4=255),$D32,AND(Udregninger!$F$29&gt;5,Udregninger!$F39&lt;1,$J$4=255,$L$4=255,$N$4&lt;255),$D32,AND(Udregninger!$F$29&gt;5,Udregninger!$F39&gt;0,$J$4=255,$L$4&lt;255,$N$4&lt;255),$D32+Udregninger!$G13-1,AND(Udregninger!$F$29&gt;5,Udregninger!$F39&gt;0,$J$4=255,$L$4=255,$N$4&lt;255),$D32,AND(Udregninger!$F$29&gt;5,Udregninger!$F39&gt;0,$J$4=255,$L$4=255,$N$4=255),$D32,Udregninger!$F$29&lt;6,0)</f>
        <v>0</v>
      </c>
      <c r="M32" s="24" t="s">
        <v>0</v>
      </c>
      <c r="N32" s="24">
        <f>_xlfn.IFS(AND(Udregninger!$F$29&gt;5,Udregninger!$F39&lt;1,$J$4=255,$L$4=255,$N$4&lt;255),$F32+Udregninger!$F$24-1,AND(Udregninger!$F$29&gt;5,Udregninger!$F39&lt;1,$J$4=255,$L$4=255,$N$4=255),$F32,AND(Udregninger!$F$29&gt;5,Udregninger!$F39&lt;1,$J$4=255,$L$4&lt;255,$N$4&lt;255),255,AND(Udregninger!$F$29&gt;5,Udregninger!$F39&gt;0,$J$4=255,$L$4&lt;255,$N$4&lt;255),$N30,AND(Udregninger!$F$29&gt;5,Udregninger!$F39&gt;0,$J$4=255,$L$4=255,$N$4&lt;255),$F32+Udregninger!$G13-1,AND(Udregninger!$F$29&gt;5,Udregninger!$F39&gt;0,$J$4=255,$L$4=255,$N$4=255),$N30,Udregninger!$F$29&lt;6,0)</f>
        <v>0</v>
      </c>
      <c r="O32" s="24" t="s">
        <v>0</v>
      </c>
      <c r="P32" s="24">
        <f>_xlfn.IFS(AND(Z30&lt;1,Z32&lt;1,Udregninger!L5=0,Udregninger!$F$29&gt;5,Udregninger!$F39&lt;1,$J$4=255,$L$4=255,$N$4=255),$H32+Udregninger!$F$24-1,AND(Z30&lt;1,Z32&lt;1,Udregninger!L5=0,Udregninger!$F$29&gt;5,Udregninger!$F39&lt;1,$J$4=255,$L$4=255,$N$4&lt;255),255,AND(Z30&lt;1,Z32&lt;1,Udregninger!L5=0,Udregninger!$F$29&gt;5,Udregninger!$F39&lt;1,J$4=255,$L$4&lt;255,$N$4&lt;255),255,AND(Z30&lt;1,Z32&lt;1,Udregninger!L5=0,Udregninger!$F$29&gt;5,Udregninger!$F39&gt;0,$J$4=255,$L$4=255,$N$4=255),$H32+Udregninger!$G13-1,AND(Z30&lt;1,Z32&lt;1,Udregninger!L5=0,Udregninger!$F$29&gt;5,Udregninger!$F39&gt;0,$J$4=255,$L$4=255,$N$4&lt;255),255,AND(Z30&lt;1,Z32&lt;1,Udregninger!L5=0,Udregninger!$F$29&gt;5,Udregninger!$F39&gt;0,$J$4=255,$L$4&lt;255,$N$4&lt;255),255,Udregninger!$F$29&lt;6,0,AND(Z30&lt;1,Udregninger!L13&gt;0),H32+Udregninger!L13-1,Z30&gt;0,H32+Udregninger!L15-1)</f>
        <v>0</v>
      </c>
      <c r="Q32" s="1" t="s">
        <v>5</v>
      </c>
      <c r="R32" s="24">
        <f>IF(Udregninger!$F$29&gt;5,$J$4,0)</f>
        <v>0</v>
      </c>
      <c r="S32" s="24" t="s">
        <v>0</v>
      </c>
      <c r="T32" s="24">
        <f>_xlfn.IFS(AND(Udregninger!$F$29&lt;6,Udregninger!$F39&lt;1),0,AND(Udregninger!$F$29&lt;6,Udregninger!$F39&gt;0),0,AND(Udregninger!$F$29&gt;5,Udregninger!$F39&lt;1,$J$4=255,$L$4&lt;255,$N$4&lt;255),Udregninger!$J$5,AND(Udregninger!$F$29&gt;5,Udregninger!$F39&lt;1,$J$4=255,$L$4=255,$N$4&lt;255),$T$22,AND(Udregninger!$F$29&gt;5,Udregninger!$F39&lt;1,$J$4=255,$L$4=255,$N$4=255),$T$22,AND(Udregninger!$F$29&gt;5,Udregninger!$F39&gt;0,$J$4=255,$L$4&lt;255,$N$4&lt;255),Udregninger!$F13,AND(Udregninger!$F$29&gt;5,Udregninger!$F39&gt;0,$J$4=255,$L$4=255,$N$4&lt;255),$T$22,AND(Udregninger!$F$29&gt;5,Udregninger!$F39&gt;0,$J$4=255,$L$4=255,$N$4=255),$T$22)</f>
        <v>0</v>
      </c>
      <c r="U32" s="24" t="s">
        <v>0</v>
      </c>
      <c r="V32" s="24">
        <f>_xlfn.IFS(AND(Udregninger!$F$29&lt;6,Udregninger!$F39&lt;1),0,AND(Udregninger!$F$29&lt;6,Udregninger!$F39&gt;0),0,AND(Udregninger!$F$29&gt;5,Udregninger!$F39&lt;1,$J$4=255,$L$4=255,$N$4&lt;255),Udregninger!$J$5,AND(Udregninger!$F$29&gt;5,Udregninger!$F39&lt;1,$J$4=255,$L$4&lt;255,$N$4&lt;255),$V$22,AND(Udregninger!$F$29&gt;5,Udregninger!$F39&lt;1,$J$4=255,$L$4=255,$N$4=255),$V$22,AND(Udregninger!$F$29&gt;5,Udregninger!$F39&gt;0,$J$4=255,$L$4=255,$N$4&lt;255),Udregninger!$F13,AND(Udregninger!$F$29&gt;5,Udregninger!$F39&gt;0,$J$4=255,$L$4&lt;255,$N$4&lt;255),$V$22,AND(Udregninger!$F$29&gt;5,Udregninger!$F39&gt;0,$J$4=255,$L$4=255,$N$4=255),$V$22)</f>
        <v>0</v>
      </c>
      <c r="W32" s="24" t="s">
        <v>0</v>
      </c>
      <c r="X32" s="24">
        <f>_xlfn.IFS(AND(Udregninger!$F$29&gt;5,Udregninger!$F39&lt;1,$J$4=255,$L$4=255,$N$4=255),$X30,Udregninger!$F$29&lt;6,0,AND(Udregninger!$F39&gt;0,$J$4=255,$L$4=255,$N$4=255),Udregninger!$F13,AND(Udregninger!$F$29&gt;5,$J$4=255,$L$4=255,$N$4&lt;255),0,AND(Udregninger!$F$29&gt;5,$J$4=255,$L$4&lt;255,$N$4&lt;255),0)</f>
        <v>0</v>
      </c>
      <c r="Z32" s="54"/>
      <c r="AA32" s="54"/>
    </row>
    <row r="33" spans="1:29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Z33" s="29"/>
      <c r="AA33" s="29"/>
    </row>
    <row r="34" spans="1:29" x14ac:dyDescent="0.25">
      <c r="A34" t="s">
        <v>284</v>
      </c>
      <c r="B34" s="24">
        <f>IF(Udregninger!$F29&gt;6,B11,0)</f>
        <v>0</v>
      </c>
      <c r="C34" s="24" t="s">
        <v>0</v>
      </c>
      <c r="D34" s="24">
        <f>_xlfn.IFS(AND(Udregninger!$F$29&gt;6,$J$4=255,$L$4&lt;255,$N$4&lt;255),L32+1,AND(Udregninger!$F$29&gt;6,$J$4=255,$L$4=255,$N$4&lt;255),D32,AND(Udregninger!$F$29&gt;6,$J$4=255,$L$4=255,$N$4=255),D32,Udregninger!$F$29&lt;7,0)</f>
        <v>0</v>
      </c>
      <c r="E34" s="24" t="s">
        <v>0</v>
      </c>
      <c r="F34" s="24">
        <f>_xlfn.IFS(AND(Udregninger!$F$29&gt;6,$J$4=255,$L$4=255,$N$4&lt;255),N32+1,AND(Udregninger!$F$29&gt;6,$J$4=255,$L$4&lt;255,$N$4&lt;255),F32,AND(Udregninger!$F$29&gt;6,$J$4=255,$L$4=255,$N$4=255),F32,Udregninger!$F$29&lt;7,0)</f>
        <v>0</v>
      </c>
      <c r="G34" s="24" t="s">
        <v>0</v>
      </c>
      <c r="H34" s="24">
        <f>IF(AND(J$4=255,L$4=255,N$4=255,Udregninger!F29&gt;6),P32+1,0)</f>
        <v>0</v>
      </c>
      <c r="I34" s="1" t="s">
        <v>5</v>
      </c>
      <c r="J34" s="24">
        <f>IF(Udregninger!$F29&gt;6,B11,0)</f>
        <v>0</v>
      </c>
      <c r="K34" s="24" t="s">
        <v>0</v>
      </c>
      <c r="L34" s="24">
        <f>_xlfn.IFS(AND(Udregninger!$F$29&gt;6,Udregninger!$F41&lt;1,$J$4=255,$L$4&lt;255,$N$4&lt;255),$D34+Udregninger!$F$24-1,AND(Udregninger!$F$29&gt;6,Udregninger!$F41&lt;1,$J$4=255,$L$4=255,$N$4=255),$D34,AND(Udregninger!$F$29&gt;6,Udregninger!$F41&lt;1,$J$4=255,$L$4=255,$N$4&lt;255),$D34,AND(Udregninger!$F$29&gt;6,Udregninger!$F41&gt;0,$J$4=255,$L$4&lt;255,$N$4&lt;255),$D34+Udregninger!$G15-1,AND(Udregninger!$F$29&gt;6,Udregninger!$F41&gt;0,$J$4=255,$L$4=255,$N$4&lt;255),$D34,AND(Udregninger!$F$29&gt;6,Udregninger!$F41&gt;0,$J$4=255,$L$4=255,$N$4=255),$D34,Udregninger!$F$29&lt;7,0)</f>
        <v>0</v>
      </c>
      <c r="M34" s="24" t="s">
        <v>0</v>
      </c>
      <c r="N34" s="24">
        <f>_xlfn.IFS(AND(Udregninger!$F$29&gt;6,Udregninger!$F41&lt;1,$J$4=255,$L$4=255,$N$4&lt;255),$F34+Udregninger!$F$24-1,AND(Udregninger!$F$29&gt;6,Udregninger!$F41&lt;1,$J$4=255,$L$4=255,$N$4=255),$F34,AND(Udregninger!$F$29&gt;6,Udregninger!$F41&lt;1,$J$4=255,$L$4&lt;255,$N$4&lt;255),255,AND(Udregninger!$F$29&gt;6,Udregninger!$F41&gt;0,$J$4=255,$L$4&lt;255,$N$4&lt;255),$N32,AND(Udregninger!$F$29&gt;6,Udregninger!$F41&gt;0,$J$4=255,$L$4=255,$N$4&lt;255),$F34+Udregninger!$G15-1,AND(Udregninger!$F$29&gt;6,Udregninger!$F41&gt;0,$J$4=255,$L$4=255,$N$4=255),$N32,Udregninger!$F$29&lt;7,0)</f>
        <v>0</v>
      </c>
      <c r="O34" s="24" t="s">
        <v>0</v>
      </c>
      <c r="P34" s="24">
        <f>_xlfn.IFS(AND(Z34&lt;1,Z32&lt;1,Udregninger!L5=0,Udregninger!$F$29&gt;6,Udregninger!$F41&lt;1,$J$4=255,$L$4=255,$N$4=255),$H34+Udregninger!$F$24-1,AND(Z34&lt;1,Z32&lt;1,Udregninger!L5=0,Udregninger!$F$29&gt;6,Udregninger!$F41&lt;1,$J$4=255,$L$4=255,$N$4&lt;255),255,AND(Z34&lt;1,Z32&lt;1,Udregninger!L5=0,Udregninger!$F$29&gt;6,Udregninger!$F41&lt;1,J$4=255,$L$4&lt;255,$N$4&lt;255),255,AND(Z34&lt;1,Z32&lt;1,Udregninger!L5=0,Udregninger!$F$29&gt;6,Udregninger!$F41&gt;0,$J$4=255,$L$4=255,$N$4=255),$H34+Udregninger!$G15-1,AND(Z34&lt;1,Z32&lt;1,Udregninger!L5=0,Udregninger!$F$29&gt;6,Udregninger!$F41&gt;0,$J$4=255,$L$4=255,$N$4&lt;255),255,AND(Z34&lt;1,Z32&lt;1,Udregninger!L5=0,Udregninger!$F$29&gt;6,Udregninger!$F41&gt;0,$J$4=255,$L$4&lt;255,$N$4&lt;255),255,Udregninger!$F$29&lt;7,0,AND(Z32&lt;1,Udregninger!L15&gt;0),H34+Udregninger!L15-1,Z32&gt;0,H34+Udregninger!L17-1)</f>
        <v>0</v>
      </c>
      <c r="Q34" s="1" t="s">
        <v>5</v>
      </c>
      <c r="R34" s="24">
        <f>IF(Udregninger!$F$29&gt;6,$J$4,0)</f>
        <v>0</v>
      </c>
      <c r="S34" s="24" t="s">
        <v>0</v>
      </c>
      <c r="T34" s="24">
        <f>_xlfn.IFS(AND(Udregninger!$F$29&lt;7,Udregninger!$F41&lt;1),0,AND(Udregninger!$F$29&lt;7,Udregninger!$F41&gt;0),0,AND(Udregninger!$F$29&gt;6,Udregninger!$F41&lt;1,$J$4=255,$L$4&lt;255,$N$4&lt;255),Udregninger!$J$5,AND(Udregninger!$F$29&gt;6,Udregninger!$F41&lt;1,$J$4=255,$L$4=255,$N$4&lt;255),$T$22,AND(Udregninger!$F$29&gt;6,Udregninger!$F41&lt;1,$J$4=255,$L$4=255,$N$4=255),$T$22,AND(Udregninger!$F$29&gt;6,Udregninger!$F41&gt;0,$J$4=255,$L$4&lt;255,$N$4&lt;255),Udregninger!$F15,AND(Udregninger!$F$29&gt;6,Udregninger!$F41&gt;0,$J$4=255,$L$4=255,$N$4&lt;255),$T$22,AND(Udregninger!$F$29&gt;6,Udregninger!$F41&gt;0,$J$4=255,$L$4=255,$N$4=255),$T$22)</f>
        <v>0</v>
      </c>
      <c r="U34" s="24" t="s">
        <v>0</v>
      </c>
      <c r="V34" s="24">
        <f>_xlfn.IFS(AND(Udregninger!$F$29&lt;7,Udregninger!$F41&lt;1),0,AND(Udregninger!$F$29&lt;7,Udregninger!$F41&gt;0),0,AND(Udregninger!$F$29&gt;6,Udregninger!$F41&lt;1,$J$4=255,$L$4=255,$N$4&lt;255),Udregninger!$J$5,AND(Udregninger!$F$29&gt;6,Udregninger!$F41&lt;1,$J$4=255,$L$4&lt;255,$N$4&lt;255),$V$22,AND(Udregninger!$F$29&gt;6,Udregninger!$F41&lt;1,$J$4=255,$L$4=255,$N$4=255),$V$22,AND(Udregninger!$F$29&gt;6,Udregninger!$F41&gt;0,$J$4=255,$L$4=255,$N$4&lt;255),Udregninger!$F15,AND(Udregninger!$F$29&gt;6,Udregninger!$F41&gt;0,$J$4=255,$L$4&lt;255,$N$4&lt;255),$V$22,AND(Udregninger!$F$29&gt;6,Udregninger!$F41&gt;0,$J$4=255,$L$4=255,$N$4=255),$V$22)</f>
        <v>0</v>
      </c>
      <c r="W34" s="24" t="s">
        <v>0</v>
      </c>
      <c r="X34" s="24">
        <f>_xlfn.IFS(AND(Udregninger!$F$29&gt;6,Udregninger!$F41&lt;1,$J$4=255,$L$4=255,$N$4=255),$X32,Udregninger!$F$29&lt;7,0,AND(Udregninger!$F41&gt;0,$J$4=255,$L$4=255,$N$4=255),Udregninger!$F15,AND(Udregninger!$F$29&gt;6,$J$4=255,$L$4=255,$N$4&lt;255),0,AND(Udregninger!$F$29&gt;6,$J$4=255,$L$4&lt;255,$N$4&lt;255),0)</f>
        <v>0</v>
      </c>
      <c r="Z34" s="54"/>
      <c r="AA34" s="54"/>
    </row>
    <row r="35" spans="1:2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Z35" s="29"/>
      <c r="AA35" s="29"/>
    </row>
    <row r="36" spans="1:29" x14ac:dyDescent="0.25">
      <c r="A36" t="s">
        <v>285</v>
      </c>
      <c r="B36" s="24">
        <f>IF(Udregninger!$F29&gt;7,B11,0)</f>
        <v>0</v>
      </c>
      <c r="C36" s="24" t="s">
        <v>0</v>
      </c>
      <c r="D36" s="24">
        <f>_xlfn.IFS(AND(Udregninger!$F$29&gt;7,$J$4=255,$L$4&lt;255,$N$4&lt;255),L34+1,AND(Udregninger!$F$29&gt;7,$J$4=255,$L$4=255,$N$4&lt;255),D34,AND(Udregninger!$F$29&gt;7,$J$4=255,$L$4=255,$N$4=255),D34,Udregninger!$F$29&lt;8,0)</f>
        <v>0</v>
      </c>
      <c r="E36" s="24" t="s">
        <v>0</v>
      </c>
      <c r="F36" s="24">
        <f>_xlfn.IFS(AND(Udregninger!$F$29&gt;7,$J$4=255,$L$4=255,$N$4&lt;255),N34+1,AND(Udregninger!$F$29&gt;7,$J$4=255,$L$4&lt;255,$N$4&lt;255),F34,AND(Udregninger!$F$29&gt;7,$J$4=255,$L$4=255,$N$4=255),F34,Udregninger!$F$29&lt;8,0)</f>
        <v>0</v>
      </c>
      <c r="G36" s="24" t="s">
        <v>0</v>
      </c>
      <c r="H36" s="24">
        <f>IF(AND(J$4=255,L$4=255,N$4=255,Udregninger!F29&gt;7),P34+1,0)</f>
        <v>0</v>
      </c>
      <c r="I36" s="1" t="s">
        <v>5</v>
      </c>
      <c r="J36" s="24">
        <f>IF(Udregninger!$F29&gt;7,B11,0)</f>
        <v>0</v>
      </c>
      <c r="K36" s="24" t="s">
        <v>0</v>
      </c>
      <c r="L36" s="24">
        <f>_xlfn.IFS(AND(Udregninger!$F$29&gt;7,Udregninger!$F43&lt;1,$J$4=255,$L$4&lt;255,$N$4&lt;255),$D36+Udregninger!$F$24-1,AND(Udregninger!$F$29&gt;7,Udregninger!$F43&lt;1,$J$4=255,$L$4=255,$N$4=255),$D36,AND(Udregninger!$F$29&gt;7,Udregninger!$F43&lt;1,$J$4=255,$L$4=255,$N$4&lt;255),$D36,AND(Udregninger!$F$29&gt;7,Udregninger!$F43&gt;0,$J$4=255,$L$4&lt;255,$N$4&lt;255),$D36+Udregninger!$G17-1,AND(Udregninger!$F$29&gt;7,Udregninger!$F43&gt;0,$J$4=255,$L$4=255,$N$4&lt;255),$D36,AND(Udregninger!$F$29&gt;7,Udregninger!$F43&gt;0,$J$4=255,$L$4=255,$N$4=255),$D36,Udregninger!$F$29&lt;8,0)</f>
        <v>0</v>
      </c>
      <c r="M36" s="24" t="s">
        <v>0</v>
      </c>
      <c r="N36" s="24">
        <f>_xlfn.IFS(AND(Udregninger!$F$29&gt;7,Udregninger!$F43&lt;1,$J$4=255,$L$4=255,$N$4&lt;255),$F36+Udregninger!$F$24-1,AND(Udregninger!$F$29&gt;7,Udregninger!$F43&lt;1,$J$4=255,$L$4=255,$N$4=255),$F36,AND(Udregninger!$F$29&gt;7,Udregninger!$F43&lt;1,$J$4=255,$L$4&lt;255,$N$4&lt;255),255,AND(Udregninger!$F$29&gt;7,Udregninger!$F43&gt;0,$J$4=255,$L$4&lt;255,$N$4&lt;255),$N34,AND(Udregninger!$F$29&gt;7,Udregninger!$F43&gt;0,$J$4=255,$L$4=255,$N$4&lt;255),$F36+Udregninger!$G17-1,AND(Udregninger!$F$29&gt;7,Udregninger!$F43&gt;0,$J$4=255,$L$4=255,$N$4=255),$N34,Udregninger!$F$29&lt;8,0)</f>
        <v>0</v>
      </c>
      <c r="O36" s="24" t="s">
        <v>0</v>
      </c>
      <c r="P36" s="24">
        <f>_xlfn.IFS(AND(Z34&lt;1,Z36&lt;1,Udregninger!L5=0,Udregninger!$F$29&gt;7,Udregninger!$F43&lt;1,$J$4=255,$L$4=255,$N$4=255),$H36+Udregninger!$F$24-1,AND(Z34&lt;1,Z36&lt;1,Udregninger!L5=0,Udregninger!$F$29&gt;7,Udregninger!$F43&lt;1,$J$4=255,$L$4=255,$N$4&lt;255),255,AND(Z34&lt;1,Z36&lt;1,Udregninger!L5=0,Udregninger!$F$29&gt;7,Udregninger!$F43&lt;1,J$4=255,$L$4&lt;255,$N$4&lt;255),255,AND(Z34&lt;1,Z36&lt;1,Udregninger!L5=0,Udregninger!$F$29&gt;7,Udregninger!$F43&gt;0,$J$4=255,$L$4=255,$N$4=255),$H36+Udregninger!$G17-1,AND(Z34&lt;1,Z36&lt;1,Udregninger!L5=0,Udregninger!$F$29&gt;7,Udregninger!$F43&gt;0,$J$4=255,$L$4=255,$N$4&lt;255),255,AND(Z34&lt;1,Z36&lt;1,Udregninger!L5=0,Udregninger!$F$29&gt;7,Udregninger!$F43&gt;0,$J$4=255,$L$4&lt;255,$N$4&lt;255),255,Udregninger!$F$29&lt;8,0,AND(Z34&lt;1,Udregninger!L17&gt;0),H36+Udregninger!L17-1,Z34&gt;0,H36+Udregninger!L19-1)</f>
        <v>0</v>
      </c>
      <c r="Q36" s="1" t="s">
        <v>5</v>
      </c>
      <c r="R36" s="24">
        <f>IF(Udregninger!$F$29&gt;7,$J$4,0)</f>
        <v>0</v>
      </c>
      <c r="S36" s="24" t="s">
        <v>0</v>
      </c>
      <c r="T36" s="24">
        <f>_xlfn.IFS(AND(Udregninger!$F$29&lt;8,Udregninger!$F43&lt;1),0,AND(Udregninger!$F$29&lt;8,Udregninger!$F43&gt;0),0,AND(Udregninger!$F$29&gt;7,Udregninger!$F43&lt;1,$J$4=255,$L$4&lt;255,$N$4&lt;255),Udregninger!$J$5,AND(Udregninger!$F$29&gt;7,Udregninger!$F43&lt;1,$J$4=255,$L$4=255,$N$4&lt;255),$T$22,AND(Udregninger!$F$29&gt;7,Udregninger!$F43&lt;1,$J$4=255,$L$4=255,$N$4=255),$T$22,AND(Udregninger!$F$29&gt;7,Udregninger!$F43&gt;0,$J$4=255,$L$4&lt;255,$N$4&lt;255),Udregninger!$F17,AND(Udregninger!$F$29&gt;7,Udregninger!$F43&gt;0,$J$4=255,$L$4=255,$N$4&lt;255),$T$22,AND(Udregninger!$F$29&gt;7,Udregninger!$F43&gt;0,$J$4=255,$L$4=255,$N$4=255),$T$22)</f>
        <v>0</v>
      </c>
      <c r="U36" s="24" t="s">
        <v>0</v>
      </c>
      <c r="V36" s="24">
        <f>_xlfn.IFS(AND(Udregninger!$F$29&lt;8,Udregninger!$F43&lt;1),0,AND(Udregninger!$F$29&lt;8,Udregninger!$F43&gt;0),0,AND(Udregninger!$F$29&gt;7,Udregninger!$F43&lt;1,$J$4=255,$L$4=255,$N$4&lt;255),Udregninger!$J$5,AND(Udregninger!$F$29&gt;7,Udregninger!$F43&lt;1,$J$4=255,$L$4&lt;255,$N$4&lt;255),$V$22,AND(Udregninger!$F$29&gt;7,Udregninger!$F43&lt;1,$J$4=255,$L$4=255,$N$4=255),$V$22,AND(Udregninger!$F$29&gt;7,Udregninger!$F43&gt;0,$J$4=255,$L$4=255,$N$4&lt;255),Udregninger!$F17,AND(Udregninger!$F$29&gt;7,Udregninger!$F43&gt;0,$J$4=255,$L$4&lt;255,$N$4&lt;255),$V$22,AND(Udregninger!$F$29&gt;7,Udregninger!$F43&gt;0,$J$4=255,$L$4=255,$N$4=255),$V$22)</f>
        <v>0</v>
      </c>
      <c r="W36" s="24" t="s">
        <v>0</v>
      </c>
      <c r="X36" s="24">
        <f>_xlfn.IFS(AND(Udregninger!$F$29&gt;7,Udregninger!$F43&lt;1,$J$4=255,$L$4=255,$N$4=255),$X34,Udregninger!$F$29&lt;8,0,AND(Udregninger!$F43&gt;0,$J$4=255,$L$4=255,$N$4=255),Udregninger!$F17,AND(Udregninger!$F$29&gt;7,$J$4=255,$L$4=255,$N$4&lt;255),0,AND(Udregninger!$F$29&gt;7,$J$4=255,$L$4&lt;255,$N$4&lt;255),0)</f>
        <v>0</v>
      </c>
      <c r="Z36" s="54"/>
      <c r="AA36" s="54"/>
    </row>
    <row r="37" spans="1:2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Z37" s="29"/>
      <c r="AA37" s="29"/>
    </row>
    <row r="38" spans="1:29" x14ac:dyDescent="0.25">
      <c r="A38" t="s">
        <v>286</v>
      </c>
      <c r="B38" s="24">
        <f>IF(Udregninger!$F29&gt;8,B11,0)</f>
        <v>0</v>
      </c>
      <c r="C38" s="24" t="s">
        <v>0</v>
      </c>
      <c r="D38" s="24">
        <f>_xlfn.IFS(AND(Udregninger!$F$29&gt;8,$J$4=255,$L$4&lt;255,$N$4&lt;255),L36+1,AND(Udregninger!$F$29&gt;8,$J$4=255,$L$4=255,$N$4&lt;255),D36,AND(Udregninger!$F$29&gt;8,$J$4=255,$L$4=255,$N$4=255),D36,Udregninger!$F$29&lt;9,0)</f>
        <v>0</v>
      </c>
      <c r="E38" s="24" t="s">
        <v>0</v>
      </c>
      <c r="F38" s="24">
        <f>_xlfn.IFS(AND(Udregninger!$F$29&gt;8,$J$4=255,$L$4=255,$N$4&lt;255),N36+1,AND(Udregninger!$F$29&gt;8,$J$4=255,$L$4&lt;255,$N$4&lt;255),F36,AND(Udregninger!$F$29&gt;8,$J$4=255,$L$4=255,$N$4=255),F36,Udregninger!$F$29&lt;9,0)</f>
        <v>0</v>
      </c>
      <c r="G38" s="24" t="s">
        <v>0</v>
      </c>
      <c r="H38" s="24">
        <f>IF(AND(J$4=255,L$4=255,N$4=255,Udregninger!F29&gt;8),P36+1,0)</f>
        <v>0</v>
      </c>
      <c r="I38" s="1" t="s">
        <v>5</v>
      </c>
      <c r="J38" s="24">
        <f>IF(Udregninger!$F29&gt;8,B11,0)</f>
        <v>0</v>
      </c>
      <c r="K38" s="24" t="s">
        <v>0</v>
      </c>
      <c r="L38" s="24">
        <f>_xlfn.IFS(AND(Udregninger!$F$29&gt;8,Udregninger!$F45&lt;1,$J$4=255,$L$4&lt;255,$N$4&lt;255),$D38+Udregninger!$F$24-1,AND(Udregninger!$F$29&gt;8,Udregninger!$F45&lt;1,$J$4=255,$L$4=255,$N$4=255),$D38,AND(Udregninger!$F$29&gt;8,Udregninger!$F45&lt;1,$J$4=255,$L$4=255,$N$4&lt;255),$D38,AND(Udregninger!$F$29&gt;8,Udregninger!$F45&gt;0,$J$4=255,$L$4&lt;255,$N$4&lt;255),$D38+Udregninger!$G19-1,AND(Udregninger!$F$29&gt;8,Udregninger!$F45&gt;0,$J$4=255,$L$4=255,$N$4&lt;255),$D38,AND(Udregninger!$F$29&gt;8,Udregninger!$F45&gt;0,$J$4=255,$L$4=255,$N$4=255),$D38,Udregninger!$F$29&lt;9,0)</f>
        <v>0</v>
      </c>
      <c r="M38" s="24" t="s">
        <v>0</v>
      </c>
      <c r="N38" s="24">
        <f>_xlfn.IFS(AND(Udregninger!$F$29&gt;8,Udregninger!$F45&lt;1,$J$4=255,$L$4=255,$N$4&lt;255),$F38+Udregninger!$F$24-1,AND(Udregninger!$F$29&gt;8,Udregninger!$F45&lt;1,$J$4=255,$L$4=255,$N$4=255),$F38,AND(Udregninger!$F$29&gt;8,Udregninger!$F45&lt;1,$J$4=255,$L$4&lt;255,$N$4&lt;255),255,AND(Udregninger!$F$29&gt;8,Udregninger!$F45&gt;0,$J$4=255,$L$4&lt;255,$N$4&lt;255),$N36,AND(Udregninger!$F$29&gt;8,Udregninger!$F45&gt;0,$J$4=255,$L$4=255,$N$4&lt;255),$F38+Udregninger!$G19-1,AND(Udregninger!$F$29&gt;8,Udregninger!$F45&gt;0,$J$4=255,$L$4=255,$N$4=255),$N36,Udregninger!$F$29&lt;9,0)</f>
        <v>0</v>
      </c>
      <c r="O38" s="24" t="s">
        <v>0</v>
      </c>
      <c r="P38" s="24">
        <f>_xlfn.IFS(AND(Z38&lt;1,Z36&lt;1,Udregninger!L5=0,Udregninger!$F$29&gt;8,Udregninger!$F45&lt;1,$J$4=255,$L$4=255,$N$4=255),$H38+Udregninger!$F$24-1,AND(Z38&lt;1,Z36&lt;1,Udregninger!L5=0,Udregninger!$F$29&gt;8,Udregninger!$F45&lt;1,$J$4=255,$L$4=255,$N$4&lt;255),255,AND(Z38&lt;1,Z36&lt;1,Udregninger!L5=0,Udregninger!$F$29&gt;8,Udregninger!$F45&lt;1,J$4=255,$L$4&lt;255,$N$4&lt;255),255,AND(Z38&lt;1,Z36&lt;1,Udregninger!L5=0,Udregninger!$F$29&gt;8,Udregninger!$F45&gt;0,$J$4=255,$L$4=255,$N$4=255),$H38+Udregninger!$G19-1,AND(Z38&lt;1,Z36&lt;1,Udregninger!L5=0,Udregninger!$F$29&gt;8,Udregninger!$F45&gt;0,$J$4=255,$L$4=255,$N$4&lt;255),255,AND(Z38&lt;1,Z36&lt;1,Udregninger!L5=0,Udregninger!$F$29&gt;8,Udregninger!$F45&gt;0,$J$4=255,$L$4&lt;255,$N$4&lt;255),255,Udregninger!$F$29&lt;9,0,AND(Z36&lt;1,Udregninger!L19&gt;0),H38+Udregninger!L19-1,Z36&gt;0,H38+Udregninger!L21-1)</f>
        <v>0</v>
      </c>
      <c r="Q38" s="1" t="s">
        <v>5</v>
      </c>
      <c r="R38" s="24">
        <f>IF(Udregninger!$F$29&gt;8,$J$4,0)</f>
        <v>0</v>
      </c>
      <c r="S38" s="24" t="s">
        <v>0</v>
      </c>
      <c r="T38" s="24">
        <f>_xlfn.IFS(AND(Udregninger!$F$29&lt;9,Udregninger!$F45&lt;1),0,AND(Udregninger!$F$29&lt;9,Udregninger!$F45&gt;0),0,AND(Udregninger!$F$29&gt;8,Udregninger!$F45&lt;1,$J$4=255,$L$4&lt;255,$N$4&lt;255),Udregninger!$J$5,AND(Udregninger!$F$29&gt;8,Udregninger!$F45&lt;1,$J$4=255,$L$4=255,$N$4&lt;255),$T$22,AND(Udregninger!$F$29&gt;8,Udregninger!$F45&lt;1,$J$4=255,$L$4=255,$N$4=255),$T$22,AND(Udregninger!$F$29&gt;8,Udregninger!$F45&gt;0,$J$4=255,$L$4&lt;255,$N$4&lt;255),Udregninger!$F19,AND(Udregninger!$F$29&gt;8,Udregninger!$F45&gt;0,$J$4=255,$L$4=255,$N$4&lt;255),$T$22,AND(Udregninger!$F$29&gt;8,Udregninger!$F45&gt;0,$J$4=255,$L$4=255,$N$4=255),$T$22)</f>
        <v>0</v>
      </c>
      <c r="U38" s="24" t="s">
        <v>0</v>
      </c>
      <c r="V38" s="24">
        <f>_xlfn.IFS(AND(Udregninger!$F$29&lt;9,Udregninger!$F45&lt;1),0,AND(Udregninger!$F$29&lt;9,Udregninger!$F45&gt;0),0,AND(Udregninger!$F$29&gt;8,Udregninger!$F45&lt;1,$J$4=255,$L$4=255,$N$4&lt;255),Udregninger!$J$5,AND(Udregninger!$F$29&gt;8,Udregninger!$F45&lt;1,$J$4=255,$L$4&lt;255,$N$4&lt;255),$V$22,AND(Udregninger!$F$29&gt;8,Udregninger!$F45&lt;1,$J$4=255,$L$4=255,$N$4=255),$V$22,AND(Udregninger!$F$29&gt;8,Udregninger!$F45&gt;0,$J$4=255,$L$4=255,$N$4&lt;255),Udregninger!$F19,AND(Udregninger!$F$29&gt;8,Udregninger!$F45&gt;0,$J$4=255,$L$4&lt;255,$N$4&lt;255),$V$22,AND(Udregninger!$F$29&gt;8,Udregninger!$F45&gt;0,$J$4=255,$L$4=255,$N$4=255),$V$22)</f>
        <v>0</v>
      </c>
      <c r="W38" s="24" t="s">
        <v>0</v>
      </c>
      <c r="X38" s="24">
        <f>_xlfn.IFS(AND(Udregninger!$F$29&gt;8,Udregninger!$F45&lt;1,$J$4=255,$L$4=255,$N$4=255),$X36,Udregninger!$F$29&lt;9,0,AND(Udregninger!$F45&gt;0,$J$4=255,$L$4=255,$N$4=255),Udregninger!$F19,AND(Udregninger!$F$29&gt;8,$J$4=255,$L$4=255,$N$4&lt;255),0,AND(Udregninger!$F$29&gt;8,$J$4=255,$L$4&lt;255,$N$4&lt;255),0)</f>
        <v>0</v>
      </c>
      <c r="Z38" s="54"/>
      <c r="AA38" s="54"/>
    </row>
    <row r="39" spans="1:29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Z39" s="29"/>
      <c r="AA39" s="29"/>
    </row>
    <row r="40" spans="1:29" x14ac:dyDescent="0.25">
      <c r="A40" t="s">
        <v>287</v>
      </c>
      <c r="B40" s="24">
        <f>IF(Udregninger!$F29&gt;9,B11,0)</f>
        <v>0</v>
      </c>
      <c r="C40" s="24" t="s">
        <v>0</v>
      </c>
      <c r="D40" s="24">
        <f>_xlfn.IFS(AND(Udregninger!$F$29&gt;9,$J$4=255,$L$4&lt;255,$N$4&lt;255),L38+1,AND(Udregninger!$F$29&gt;9,$J$4=255,$L$4=255,$N$4&lt;255),D38,AND(Udregninger!$F$29&gt;9,$J$4=255,$L$4=255,$N$4=255),D38,Udregninger!$F$29&lt;10,0)</f>
        <v>0</v>
      </c>
      <c r="E40" s="24" t="s">
        <v>0</v>
      </c>
      <c r="F40" s="24">
        <f>_xlfn.IFS(AND(Udregninger!$F$29&gt;9,$J$4=255,$L$4=255,$N$4&lt;255),N38+1,AND(Udregninger!$F$29&gt;9,$J$4=255,$L$4&lt;255,$N$4&lt;255),F38,AND(Udregninger!$F$29&gt;9,$J$4=255,$L$4=255,$N$4=255),F38,Udregninger!$F$29&lt;10,0)</f>
        <v>0</v>
      </c>
      <c r="G40" s="24" t="s">
        <v>0</v>
      </c>
      <c r="H40" s="24">
        <f>IF(AND(J$4=255,L$4=255,N$4=255,Udregninger!F29&gt;9),P38+1,0)</f>
        <v>0</v>
      </c>
      <c r="I40" s="1" t="s">
        <v>5</v>
      </c>
      <c r="J40" s="24">
        <f>IF(Udregninger!$F29&gt;9,B11,0)</f>
        <v>0</v>
      </c>
      <c r="K40" s="24" t="s">
        <v>0</v>
      </c>
      <c r="L40" s="24">
        <f>_xlfn.IFS(AND(Udregninger!$F$29&gt;9,Udregninger!$F47&lt;1,$J$4=255,$L$4&lt;255,$N$4&lt;255),$D40+Udregninger!$F$24-1,AND(Udregninger!$F$29&gt;9,Udregninger!$F47&lt;1,$J$4=255,$L$4=255,$N$4=255),$D40,AND(Udregninger!$F$29&gt;9,Udregninger!$F47&lt;1,$J$4=255,$L$4=255,$N$4&lt;255),$D40,AND(Udregninger!$F$29&gt;9,Udregninger!$F47&gt;0,$J$4=255,$L$4&lt;255,$N$4&lt;255),$D40+Udregninger!$G21-1,AND(Udregninger!$F$29&gt;9,Udregninger!$F47&gt;0,$J$4=255,$L$4=255,$N$4&lt;255),$D40,AND(Udregninger!$F$29&gt;9,Udregninger!$F47&gt;0,$J$4=255,$L$4=255,$N$4=255),$D40,Udregninger!$F$29&lt;10,0)</f>
        <v>0</v>
      </c>
      <c r="M40" s="24" t="s">
        <v>0</v>
      </c>
      <c r="N40" s="24">
        <f>_xlfn.IFS(AND(Udregninger!$F$29&gt;9,Udregninger!$F47&lt;1,$J$4=255,$L$4=255,$N$4&lt;255),$F40+Udregninger!$F$24-1,AND(Udregninger!$F$29&gt;9,Udregninger!$F47&lt;1,$J$4=255,$L$4=255,$N$4=255),$F40,AND(Udregninger!$F$29&gt;9,Udregninger!$F47&lt;1,$J$4=255,$L$4&lt;255,$N$4&lt;255),255,AND(Udregninger!$F$29&gt;9,Udregninger!$F47&gt;0,$J$4=255,$L$4&lt;255,$N$4&lt;255),$N38,AND(Udregninger!$F$29&gt;9,Udregninger!$F47&gt;0,$J$4=255,$L$4=255,$N$4&lt;255),$F40+Udregninger!$G21-1,AND(Udregninger!$F$29&gt;9,Udregninger!$F47&gt;0,$J$4=255,$L$4=255,$N$4=255),$N38,Udregninger!$F$29&lt;10,0)</f>
        <v>0</v>
      </c>
      <c r="O40" s="24" t="s">
        <v>0</v>
      </c>
      <c r="P40" s="24">
        <f>_xlfn.IFS(AND(Z38&lt;1,Z40&lt;1,Udregninger!L5=0,Udregninger!$F$29&gt;9,Udregninger!$F47&lt;1,$J$4=255,$L$4=255,$N$4=255),$H40+Udregninger!$F$24-1,AND(Z38&lt;1,Z40&lt;1,Udregninger!L5=0,Udregninger!$F$29&gt;9,Udregninger!$F47&lt;1,$J$4=255,$L$4=255,$N$4&lt;255),255,AND(Z38&lt;1,Z40&lt;1,Udregninger!L5=0,Udregninger!$F$29&gt;9,Udregninger!$F47&lt;1,J$4=255,$L$4&lt;255,$N$4&lt;255),255,AND(Z38&lt;1,Z40&lt;1,Udregninger!L5=0,Udregninger!$F$29&gt;9,Udregninger!$F47&gt;0,$J$4=255,$L$4=255,$N$4=255),$H40+Udregninger!$G21-1,AND(Z38&lt;1,Z40&lt;1,Udregninger!L5=0,Udregninger!$F$29&gt;9,Udregninger!$F47&gt;0,$J$4=255,$L$4=255,$N$4&lt;255),255,AND(Z38&lt;1,Z40&lt;1,Udregninger!L5=0,Udregninger!$F$29&gt;9,Udregninger!$F47&gt;0,$J$4=255,$L$4&lt;255,$N$4&lt;255),255,Udregninger!$F$29&lt;10,0,AND(Z38&lt;1,Udregninger!L21&gt;0),H40+Udregninger!L21-1,Z38&gt;0,H40+Udregninger!L23-1)</f>
        <v>0</v>
      </c>
      <c r="Q40" s="1" t="s">
        <v>5</v>
      </c>
      <c r="R40" s="24">
        <f>IF(Udregninger!$F$29&gt;9,$J$4,0)</f>
        <v>0</v>
      </c>
      <c r="S40" s="24" t="s">
        <v>0</v>
      </c>
      <c r="T40" s="24">
        <f>_xlfn.IFS(AND(Udregninger!$F$29&lt;10,Udregninger!$F47&lt;1),0,AND(Udregninger!$F$29&lt;10,Udregninger!$F47&gt;0),0,AND(Udregninger!$F$29&gt;9,Udregninger!$F47&lt;1,$J$4=255,$L$4&lt;255,$N$4&lt;255),Udregninger!$J$5,AND(Udregninger!$F$29&gt;9,Udregninger!$F47&lt;1,$J$4=255,$L$4=255,$N$4&lt;255),$T$22,AND(Udregninger!$F$29&gt;9,Udregninger!$F47&lt;1,$J$4=255,$L$4=255,$N$4=255),$T$22,AND(Udregninger!$F$29&gt;9,Udregninger!$F47&gt;0,$J$4=255,$L$4&lt;255,$N$4&lt;255),Udregninger!$F21,AND(Udregninger!$F$29&gt;9,Udregninger!$F47&gt;0,$J$4=255,$L$4=255,$N$4&lt;255),$T$22,AND(Udregninger!$F$29&gt;9,Udregninger!$F47&gt;0,$J$4=255,$L$4=255,$N$4=255),$T$22)</f>
        <v>0</v>
      </c>
      <c r="U40" s="24" t="s">
        <v>0</v>
      </c>
      <c r="V40" s="24">
        <f>_xlfn.IFS(AND(Udregninger!$F$29&lt;10,Udregninger!$F47&lt;1),0,AND(Udregninger!$F$29&lt;10,Udregninger!$F47&gt;0),0,AND(Udregninger!$F$29&gt;9,Udregninger!$F47&lt;1,$J$4=255,$L$4=255,$N$4&lt;255),Udregninger!$J$5,AND(Udregninger!$F$29&gt;9,Udregninger!$F47&lt;1,$J$4=255,$L$4&lt;255,$N$4&lt;255),$V$22,AND(Udregninger!$F$29&gt;9,Udregninger!$F47&lt;1,$J$4=255,$L$4=255,$N$4=255),$V$22,AND(Udregninger!$F$29&gt;9,Udregninger!$F47&gt;0,$J$4=255,$L$4=255,$N$4&lt;255),Udregninger!$F21,AND(Udregninger!$F$29&gt;9,Udregninger!$F47&gt;0,$J$4=255,$L$4&lt;255,$N$4&lt;255),$V$22,AND(Udregninger!$F$29&gt;9,Udregninger!$F47&gt;0,$J$4=255,$L$4=255,$N$4=255),$V$22)</f>
        <v>0</v>
      </c>
      <c r="W40" s="24" t="s">
        <v>0</v>
      </c>
      <c r="X40" s="24">
        <f>_xlfn.IFS(AND(Udregninger!$F$29&gt;9,Udregninger!$F47&lt;1,$J$4=255,$L$4=255,$N$4=255),$X38,Udregninger!$F$29&lt;10,0,AND(Udregninger!$F47&gt;0,$J$4=255,$L$4=255,$N$4=255),Udregninger!$F21,AND(Udregninger!$F$29&gt;9,$J$4=255,$L$4=255,$N$4&lt;255),0,AND(Udregninger!$F$29&gt;9,$J$4=255,$L$4&lt;255,$N$4&lt;255),0)</f>
        <v>0</v>
      </c>
      <c r="Z40" s="54"/>
      <c r="AA40" s="54"/>
    </row>
    <row r="41" spans="1:29" x14ac:dyDescent="0.25">
      <c r="Z41" s="67"/>
      <c r="AA41" s="66"/>
    </row>
    <row r="42" spans="1:29" x14ac:dyDescent="0.25">
      <c r="X42" s="27"/>
      <c r="Z42" s="65"/>
      <c r="AA42" s="66"/>
      <c r="AB42" s="51"/>
      <c r="AC42" s="51"/>
    </row>
    <row r="43" spans="1:29" x14ac:dyDescent="0.25">
      <c r="Z43" s="65"/>
      <c r="AA43" s="65"/>
    </row>
    <row r="44" spans="1:29" x14ac:dyDescent="0.25">
      <c r="Z44" s="65"/>
      <c r="AA44" s="65"/>
    </row>
    <row r="45" spans="1:29" x14ac:dyDescent="0.25">
      <c r="Z45" s="65"/>
      <c r="AA45" s="65"/>
    </row>
    <row r="46" spans="1:29" x14ac:dyDescent="0.25">
      <c r="Z46" s="65"/>
      <c r="AA46" s="65"/>
    </row>
  </sheetData>
  <sheetProtection algorithmName="SHA-512" hashValue="tYbDjuh95PaT6AlhyKm2BHNFvh8+v67GwLeHwQVv/3rBcJripOBVXJLsuXSTd6JGvTdUeBOe5iDllENIItp0hA==" saltValue="44Gw9HOhBDZSOnn/4T0/kw==" spinCount="100000" sheet="1" selectLockedCells="1"/>
  <mergeCells count="36">
    <mergeCell ref="P3:R3"/>
    <mergeCell ref="W20:Y20"/>
    <mergeCell ref="E20:F20"/>
    <mergeCell ref="Z20:AA20"/>
    <mergeCell ref="N20:O20"/>
    <mergeCell ref="B13:H13"/>
    <mergeCell ref="B16:P16"/>
    <mergeCell ref="A20:B20"/>
    <mergeCell ref="H20:M20"/>
    <mergeCell ref="U9:Y9"/>
    <mergeCell ref="U10:Y10"/>
    <mergeCell ref="Q9:T9"/>
    <mergeCell ref="Q10:T10"/>
    <mergeCell ref="B10:H10"/>
    <mergeCell ref="Z24:AA24"/>
    <mergeCell ref="Z26:AA26"/>
    <mergeCell ref="Z28:AA28"/>
    <mergeCell ref="Z30:AA30"/>
    <mergeCell ref="S1:T1"/>
    <mergeCell ref="S2:T2"/>
    <mergeCell ref="S3:T3"/>
    <mergeCell ref="U1:V1"/>
    <mergeCell ref="U2:V2"/>
    <mergeCell ref="U3:V3"/>
    <mergeCell ref="W1:X1"/>
    <mergeCell ref="W2:X2"/>
    <mergeCell ref="W3:X3"/>
    <mergeCell ref="Y1:Z1"/>
    <mergeCell ref="Y2:Z2"/>
    <mergeCell ref="Y3:Z3"/>
    <mergeCell ref="AB42:AC42"/>
    <mergeCell ref="Z32:AA32"/>
    <mergeCell ref="Z34:AA34"/>
    <mergeCell ref="Z36:AA36"/>
    <mergeCell ref="Z38:AA38"/>
    <mergeCell ref="Z40:AA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F58A-E808-4BD1-B464-0975B0F3FF55}">
  <dimension ref="A1:Z17"/>
  <sheetViews>
    <sheetView showGridLines="0" showRowColHeaders="0" zoomScaleNormal="100" workbookViewId="0">
      <selection activeCell="B4" sqref="B4"/>
    </sheetView>
  </sheetViews>
  <sheetFormatPr defaultRowHeight="15" x14ac:dyDescent="0.25"/>
  <cols>
    <col min="2" max="2" width="4.7109375" customWidth="1"/>
    <col min="3" max="3" width="1.5703125" bestFit="1" customWidth="1"/>
    <col min="4" max="4" width="4.7109375" customWidth="1"/>
    <col min="5" max="5" width="1.5703125" bestFit="1" customWidth="1"/>
    <col min="6" max="6" width="4.7109375" customWidth="1"/>
    <col min="7" max="7" width="1.5703125" bestFit="1" customWidth="1"/>
    <col min="8" max="8" width="4.7109375" customWidth="1"/>
    <col min="9" max="9" width="1.5703125" customWidth="1"/>
    <col min="10" max="10" width="4.7109375" customWidth="1"/>
    <col min="11" max="11" width="1.5703125" bestFit="1" customWidth="1"/>
    <col min="12" max="12" width="4.7109375" customWidth="1"/>
    <col min="13" max="13" width="1.5703125" bestFit="1" customWidth="1"/>
    <col min="14" max="14" width="4.7109375" customWidth="1"/>
    <col min="15" max="15" width="1.5703125" bestFit="1" customWidth="1"/>
    <col min="16" max="16" width="4.7109375" customWidth="1"/>
    <col min="17" max="18" width="11" bestFit="1" customWidth="1"/>
    <col min="19" max="19" width="4" bestFit="1" customWidth="1"/>
    <col min="20" max="20" width="4.28515625" bestFit="1" customWidth="1"/>
    <col min="21" max="23" width="4" bestFit="1" customWidth="1"/>
    <col min="24" max="24" width="5.7109375" bestFit="1" customWidth="1"/>
    <col min="25" max="26" width="4" bestFit="1" customWidth="1"/>
  </cols>
  <sheetData>
    <row r="1" spans="1:26" x14ac:dyDescent="0.25">
      <c r="S1" s="2">
        <v>128</v>
      </c>
      <c r="T1" s="2">
        <v>192</v>
      </c>
      <c r="U1" s="2">
        <v>224</v>
      </c>
      <c r="V1" s="2">
        <v>240</v>
      </c>
      <c r="W1" s="2">
        <v>248</v>
      </c>
      <c r="X1" s="2">
        <v>252</v>
      </c>
      <c r="Y1" s="2">
        <v>254</v>
      </c>
      <c r="Z1" s="2">
        <v>255</v>
      </c>
    </row>
    <row r="2" spans="1:26" x14ac:dyDescent="0.25">
      <c r="S2" s="2">
        <v>128</v>
      </c>
      <c r="T2" s="2">
        <v>64</v>
      </c>
      <c r="U2" s="2">
        <v>32</v>
      </c>
      <c r="V2" s="2">
        <v>16</v>
      </c>
      <c r="W2" s="2">
        <v>8</v>
      </c>
      <c r="X2" s="2">
        <v>4</v>
      </c>
      <c r="Y2" s="2">
        <v>2</v>
      </c>
      <c r="Z2" s="2">
        <v>1</v>
      </c>
    </row>
    <row r="4" spans="1:26" x14ac:dyDescent="0.25">
      <c r="B4" s="7"/>
      <c r="C4" s="1" t="s">
        <v>0</v>
      </c>
      <c r="D4" s="7"/>
      <c r="E4" s="1" t="s">
        <v>0</v>
      </c>
      <c r="F4" s="7"/>
      <c r="G4" s="1" t="s">
        <v>0</v>
      </c>
      <c r="H4" s="7"/>
      <c r="J4">
        <f>_xlfn.IFS(J$5=1,128,J$5=2,192,J$5=3,224,J$5=4,240,J$5=5,248,J$5=6,252,J$5=7,254,J$5=8,255,J5=0,0)</f>
        <v>0</v>
      </c>
      <c r="K4" s="1" t="s">
        <v>0</v>
      </c>
      <c r="L4">
        <f>_xlfn.IFS(L$5=1,128,L$5=2,192,L$5=3,224,L$5=4,240,L$5=5,248,L$5=6,252,L$5=7,254,L$5=8,255,L5=0,0)</f>
        <v>0</v>
      </c>
      <c r="M4" s="1" t="s">
        <v>0</v>
      </c>
      <c r="N4">
        <f>_xlfn.IFS(N$5=1,128,N$5=2,192,N$5=3,224,N$5=4,240,N$5=5,248,N$5=6,252,N$5=7,254,N$5=8,255,N5=0,0)</f>
        <v>0</v>
      </c>
      <c r="O4" s="1" t="s">
        <v>0</v>
      </c>
      <c r="P4">
        <f>_xlfn.IFS(P$5=1,128,P$5=2,192,P$5=3,224,P$5=4,240,P$5=5,248,P$5=6,252,P$5=7,254,P$5=8,255,P5=0,0)</f>
        <v>0</v>
      </c>
    </row>
    <row r="5" spans="1:26" x14ac:dyDescent="0.25">
      <c r="J5" s="8"/>
      <c r="L5" s="8"/>
      <c r="N5" s="8"/>
      <c r="P5" s="8"/>
      <c r="Q5" s="1" t="s">
        <v>6</v>
      </c>
    </row>
    <row r="7" spans="1:26" x14ac:dyDescent="0.25">
      <c r="A7" t="s">
        <v>8</v>
      </c>
      <c r="B7" t="str">
        <f>_xlfn.IFS(B4&lt;128,Udregninger!T39,B4&lt;192,Udregninger!T40,B4&lt;224,Udregninger!T41,B4&lt;240,Udregninger!T42,B4&lt;256,Udregninger!T43)</f>
        <v>A</v>
      </c>
      <c r="G7" t="s">
        <v>1</v>
      </c>
      <c r="H7" s="9">
        <f>J5+L5+N5+P5</f>
        <v>0</v>
      </c>
    </row>
    <row r="9" spans="1:26" ht="15.75" thickBot="1" x14ac:dyDescent="0.3">
      <c r="Q9" t="s">
        <v>276</v>
      </c>
      <c r="R9" t="s">
        <v>277</v>
      </c>
    </row>
    <row r="10" spans="1:26" ht="15.75" thickBot="1" x14ac:dyDescent="0.3">
      <c r="B10" s="58" t="s">
        <v>2</v>
      </c>
      <c r="C10" s="59"/>
      <c r="D10" s="59"/>
      <c r="E10" s="59"/>
      <c r="F10" s="59"/>
      <c r="G10" s="59"/>
      <c r="H10" s="60"/>
      <c r="L10" t="s">
        <v>7</v>
      </c>
      <c r="Q10">
        <f>(2^(32-H7))</f>
        <v>4294967296</v>
      </c>
      <c r="R10">
        <f>(2^(32-H7))-2</f>
        <v>4294967294</v>
      </c>
    </row>
    <row r="11" spans="1:26" ht="15.75" thickBot="1" x14ac:dyDescent="0.3">
      <c r="B11" s="4">
        <f>B4</f>
        <v>0</v>
      </c>
      <c r="C11" s="5" t="s">
        <v>0</v>
      </c>
      <c r="D11" s="5">
        <f>D4</f>
        <v>0</v>
      </c>
      <c r="E11" s="5" t="s">
        <v>0</v>
      </c>
      <c r="F11" s="5">
        <f>F4</f>
        <v>0</v>
      </c>
      <c r="G11" s="5" t="s">
        <v>0</v>
      </c>
      <c r="H11" s="6">
        <f>H4</f>
        <v>0</v>
      </c>
    </row>
    <row r="12" spans="1:26" ht="15.75" thickBot="1" x14ac:dyDescent="0.3"/>
    <row r="13" spans="1:26" ht="15.75" thickBot="1" x14ac:dyDescent="0.3">
      <c r="B13" s="58" t="s">
        <v>3</v>
      </c>
      <c r="C13" s="59"/>
      <c r="D13" s="59"/>
      <c r="E13" s="59"/>
      <c r="F13" s="59"/>
      <c r="G13" s="59"/>
      <c r="H13" s="60"/>
    </row>
    <row r="14" spans="1:26" ht="15.75" thickBot="1" x14ac:dyDescent="0.3">
      <c r="B14" s="4">
        <f>B4</f>
        <v>0</v>
      </c>
      <c r="C14" s="5" t="s">
        <v>0</v>
      </c>
      <c r="D14" s="5">
        <f>_xlfn.IFS(D4=0,255,D4&gt;0,D11)</f>
        <v>255</v>
      </c>
      <c r="E14" s="5" t="str">
        <f>_xlfn.IFS(E4=0,255,E4&gt;0,E11)</f>
        <v>.</v>
      </c>
      <c r="F14" s="5">
        <f>_xlfn.IFS(F4=0,255,F4&gt;0,F11)</f>
        <v>255</v>
      </c>
      <c r="G14" s="5" t="s">
        <v>0</v>
      </c>
      <c r="H14" s="6">
        <v>255</v>
      </c>
    </row>
    <row r="15" spans="1:26" ht="15.75" thickBot="1" x14ac:dyDescent="0.3"/>
    <row r="16" spans="1:26" ht="15.75" thickBot="1" x14ac:dyDescent="0.3">
      <c r="B16" s="58" t="s">
        <v>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15.75" thickBot="1" x14ac:dyDescent="0.3">
      <c r="B17" s="4">
        <f>B11</f>
        <v>0</v>
      </c>
      <c r="C17" s="5" t="s">
        <v>0</v>
      </c>
      <c r="D17" s="5">
        <f>D11</f>
        <v>0</v>
      </c>
      <c r="E17" s="5" t="s">
        <v>0</v>
      </c>
      <c r="F17" s="5">
        <f>F11</f>
        <v>0</v>
      </c>
      <c r="G17" s="5" t="s">
        <v>0</v>
      </c>
      <c r="H17" s="5">
        <f>H11+1</f>
        <v>1</v>
      </c>
      <c r="I17" s="5" t="s">
        <v>5</v>
      </c>
      <c r="J17" s="5">
        <f>B14</f>
        <v>0</v>
      </c>
      <c r="K17" s="5" t="s">
        <v>0</v>
      </c>
      <c r="L17" s="5">
        <f>D14</f>
        <v>255</v>
      </c>
      <c r="M17" s="5" t="s">
        <v>0</v>
      </c>
      <c r="N17" s="5">
        <f>F14</f>
        <v>255</v>
      </c>
      <c r="O17" s="5" t="s">
        <v>0</v>
      </c>
      <c r="P17" s="6">
        <f>_xlfn.IFS(H14&gt;0,H14-1,H14=0,0)</f>
        <v>254</v>
      </c>
    </row>
  </sheetData>
  <sheetProtection algorithmName="SHA-512" hashValue="uq+Sq5NU6u+0+XDkZBA5jCb+HP5lUdEUQ7Ed1tPCvPbNzvx1+EVOD26ywgLTNLNmc8+0wrXx+S/MHa6PURAiIw==" saltValue="0YuI1D7s0gjWytxCHrMwgA==" spinCount="100000" sheet="1" selectLockedCells="1"/>
  <mergeCells count="3">
    <mergeCell ref="B10:H10"/>
    <mergeCell ref="B13:H13"/>
    <mergeCell ref="B16:P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893F-01AA-4222-AF23-41B3920ABF80}">
  <dimension ref="A1:Z17"/>
  <sheetViews>
    <sheetView showGridLines="0" showRowColHeaders="0" zoomScaleNormal="100" workbookViewId="0">
      <selection activeCell="B4" sqref="B4"/>
    </sheetView>
  </sheetViews>
  <sheetFormatPr defaultRowHeight="15" x14ac:dyDescent="0.25"/>
  <cols>
    <col min="2" max="2" width="4.7109375" customWidth="1"/>
    <col min="3" max="3" width="1.5703125" bestFit="1" customWidth="1"/>
    <col min="4" max="4" width="4.28515625" bestFit="1" customWidth="1"/>
    <col min="5" max="5" width="1.5703125" bestFit="1" customWidth="1"/>
    <col min="6" max="6" width="4.28515625" bestFit="1" customWidth="1"/>
    <col min="7" max="7" width="1.5703125" bestFit="1" customWidth="1"/>
    <col min="8" max="8" width="4.7109375" customWidth="1"/>
    <col min="9" max="9" width="1.5703125" customWidth="1"/>
    <col min="10" max="10" width="4.7109375" customWidth="1"/>
    <col min="11" max="11" width="1.5703125" bestFit="1" customWidth="1"/>
    <col min="12" max="12" width="4.7109375" customWidth="1"/>
    <col min="13" max="13" width="1.5703125" bestFit="1" customWidth="1"/>
    <col min="14" max="14" width="4.7109375" customWidth="1"/>
    <col min="15" max="15" width="1.5703125" bestFit="1" customWidth="1"/>
    <col min="16" max="16" width="4.7109375" customWidth="1"/>
    <col min="19" max="19" width="4" bestFit="1" customWidth="1"/>
    <col min="20" max="20" width="4.28515625" bestFit="1" customWidth="1"/>
    <col min="21" max="23" width="4" bestFit="1" customWidth="1"/>
    <col min="24" max="24" width="5.7109375" bestFit="1" customWidth="1"/>
    <col min="25" max="26" width="4" bestFit="1" customWidth="1"/>
  </cols>
  <sheetData>
    <row r="1" spans="1:26" x14ac:dyDescent="0.25">
      <c r="S1" s="2">
        <v>128</v>
      </c>
      <c r="T1" s="2">
        <v>192</v>
      </c>
      <c r="U1" s="2">
        <v>224</v>
      </c>
      <c r="V1" s="2">
        <v>240</v>
      </c>
      <c r="W1" s="2">
        <v>248</v>
      </c>
      <c r="X1" s="2">
        <v>252</v>
      </c>
      <c r="Y1" s="2">
        <v>254</v>
      </c>
      <c r="Z1" s="2">
        <v>255</v>
      </c>
    </row>
    <row r="2" spans="1:26" x14ac:dyDescent="0.25">
      <c r="S2" s="2">
        <v>128</v>
      </c>
      <c r="T2" s="2">
        <v>64</v>
      </c>
      <c r="U2" s="2">
        <v>32</v>
      </c>
      <c r="V2" s="2">
        <v>16</v>
      </c>
      <c r="W2" s="2">
        <v>8</v>
      </c>
      <c r="X2" s="2">
        <v>4</v>
      </c>
      <c r="Y2" s="2">
        <v>2</v>
      </c>
      <c r="Z2" s="2">
        <v>1</v>
      </c>
    </row>
    <row r="4" spans="1:26" x14ac:dyDescent="0.25">
      <c r="B4" s="7"/>
      <c r="C4" s="1" t="s">
        <v>0</v>
      </c>
      <c r="D4" s="7"/>
      <c r="E4" s="1" t="s">
        <v>0</v>
      </c>
      <c r="F4" s="7"/>
      <c r="G4" s="1" t="s">
        <v>0</v>
      </c>
      <c r="H4" s="7"/>
      <c r="J4" s="8"/>
      <c r="K4" s="1" t="s">
        <v>0</v>
      </c>
      <c r="L4" s="8"/>
      <c r="M4" s="1" t="s">
        <v>0</v>
      </c>
      <c r="N4" s="8"/>
      <c r="O4" s="1" t="s">
        <v>0</v>
      </c>
      <c r="P4" s="8"/>
    </row>
    <row r="5" spans="1:26" x14ac:dyDescent="0.25">
      <c r="J5">
        <f>_xlfn.IFS(J4=255,8,J4=254,7,J4=252,6,J4=248,5,J4=240,4,J4=224,3,J4=192,2,J4=128,1,J4=0,0)</f>
        <v>0</v>
      </c>
      <c r="L5">
        <f>_xlfn.IFS(L4=255,8,L4=254,7,L4=252,6,L4=248,5,L4=240,4,L4=224,3,L4=192,2,L4=128,1,L4=0,0)</f>
        <v>0</v>
      </c>
      <c r="N5">
        <f>_xlfn.IFS(N4=255,8,N4=254,7,N4=252,6,N4=248,5,N4=240,4,N4=224,3,N4=192,2,N4=128,1,N4=0,0)</f>
        <v>0</v>
      </c>
      <c r="P5">
        <f>_xlfn.IFS(P4=255,8,P4=254,7,P4=252,6,P4=248,5,P4=240,4,P4=224,3,P4=192,2,P4=128,1,P4=0,0)</f>
        <v>0</v>
      </c>
      <c r="Q5" s="1"/>
    </row>
    <row r="7" spans="1:26" x14ac:dyDescent="0.25">
      <c r="A7" t="s">
        <v>8</v>
      </c>
      <c r="B7" t="str">
        <f>_xlfn.IFS(B4&lt;128,Udregninger!AC39,B4&lt;192,Udregninger!AC40,B4&lt;224,Udregninger!AC41,B4&lt;240,Udregninger!AC42,B4&lt;256,Udregninger!AC43)</f>
        <v>A</v>
      </c>
      <c r="G7" t="s">
        <v>1</v>
      </c>
      <c r="H7" s="9">
        <f>J5+L5+N5+P5</f>
        <v>0</v>
      </c>
    </row>
    <row r="9" spans="1:26" ht="15.75" thickBot="1" x14ac:dyDescent="0.3">
      <c r="Q9" t="s">
        <v>276</v>
      </c>
      <c r="R9" t="s">
        <v>277</v>
      </c>
    </row>
    <row r="10" spans="1:26" ht="15.75" thickBot="1" x14ac:dyDescent="0.3">
      <c r="B10" s="58" t="s">
        <v>2</v>
      </c>
      <c r="C10" s="59"/>
      <c r="D10" s="59"/>
      <c r="E10" s="59"/>
      <c r="F10" s="59"/>
      <c r="G10" s="59"/>
      <c r="H10" s="60"/>
      <c r="L10" t="s">
        <v>7</v>
      </c>
      <c r="Q10">
        <f>(2^(32-H7))</f>
        <v>4294967296</v>
      </c>
      <c r="R10">
        <f>(2^(32-H7))-2</f>
        <v>4294967294</v>
      </c>
    </row>
    <row r="11" spans="1:26" ht="15.75" thickBot="1" x14ac:dyDescent="0.3">
      <c r="B11" s="4">
        <f>B4</f>
        <v>0</v>
      </c>
      <c r="C11" s="5" t="s">
        <v>0</v>
      </c>
      <c r="D11" s="5">
        <f>D4</f>
        <v>0</v>
      </c>
      <c r="E11" s="5" t="s">
        <v>0</v>
      </c>
      <c r="F11" s="5">
        <f>F4</f>
        <v>0</v>
      </c>
      <c r="G11" s="5" t="s">
        <v>0</v>
      </c>
      <c r="H11" s="6">
        <f>H4</f>
        <v>0</v>
      </c>
    </row>
    <row r="12" spans="1:26" ht="15.75" thickBot="1" x14ac:dyDescent="0.3"/>
    <row r="13" spans="1:26" ht="15.75" thickBot="1" x14ac:dyDescent="0.3">
      <c r="B13" s="58" t="s">
        <v>3</v>
      </c>
      <c r="C13" s="59"/>
      <c r="D13" s="59"/>
      <c r="E13" s="59"/>
      <c r="F13" s="59"/>
      <c r="G13" s="59"/>
      <c r="H13" s="60"/>
    </row>
    <row r="14" spans="1:26" ht="15.75" thickBot="1" x14ac:dyDescent="0.3">
      <c r="B14" s="4">
        <f>B4</f>
        <v>0</v>
      </c>
      <c r="C14" s="5" t="s">
        <v>0</v>
      </c>
      <c r="D14" s="5">
        <f>_xlfn.IFS(D4=0,255,D4&gt;0,D11)</f>
        <v>255</v>
      </c>
      <c r="E14" s="5" t="str">
        <f>_xlfn.IFS(E4=0,255,E4&gt;0,E11)</f>
        <v>.</v>
      </c>
      <c r="F14" s="5">
        <f>_xlfn.IFS(F4=0,255,F4&gt;0,F11)</f>
        <v>255</v>
      </c>
      <c r="G14" s="5" t="s">
        <v>0</v>
      </c>
      <c r="H14" s="6">
        <v>255</v>
      </c>
    </row>
    <row r="15" spans="1:26" ht="15.75" thickBot="1" x14ac:dyDescent="0.3"/>
    <row r="16" spans="1:26" ht="15.75" thickBot="1" x14ac:dyDescent="0.3">
      <c r="B16" s="58" t="s">
        <v>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15.75" thickBot="1" x14ac:dyDescent="0.3">
      <c r="B17" s="4">
        <f>B11</f>
        <v>0</v>
      </c>
      <c r="C17" s="5" t="s">
        <v>0</v>
      </c>
      <c r="D17" s="5">
        <f>D11</f>
        <v>0</v>
      </c>
      <c r="E17" s="5" t="s">
        <v>0</v>
      </c>
      <c r="F17" s="5">
        <f>F11</f>
        <v>0</v>
      </c>
      <c r="G17" s="5" t="s">
        <v>0</v>
      </c>
      <c r="H17" s="5">
        <f>H11+1</f>
        <v>1</v>
      </c>
      <c r="I17" s="5" t="s">
        <v>5</v>
      </c>
      <c r="J17" s="5">
        <f>B14</f>
        <v>0</v>
      </c>
      <c r="K17" s="5" t="s">
        <v>0</v>
      </c>
      <c r="L17" s="5">
        <f>D14</f>
        <v>255</v>
      </c>
      <c r="M17" s="5" t="s">
        <v>0</v>
      </c>
      <c r="N17" s="5">
        <f>F14</f>
        <v>255</v>
      </c>
      <c r="O17" s="5" t="s">
        <v>0</v>
      </c>
      <c r="P17" s="6">
        <f>_xlfn.IFS(H14&gt;0,H14-1,H14=0,0)</f>
        <v>254</v>
      </c>
    </row>
  </sheetData>
  <sheetProtection algorithmName="SHA-512" hashValue="VhG+UwsW3GsXSO7EJKL1ZhbXVx4G6MbujFnBBfxu/YZuR/GRTpFJ3FQi5frFhDTP2yxNMpG68StDTzEJ6Deh5A==" saltValue="bOYjvLbSXoJWlClT/8aEwA==" spinCount="100000" sheet="1" selectLockedCells="1"/>
  <mergeCells count="3">
    <mergeCell ref="B10:H10"/>
    <mergeCell ref="B13:H13"/>
    <mergeCell ref="B16:P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0977-66B5-4E70-9AF4-B0621C704900}">
  <dimension ref="B4:AU7"/>
  <sheetViews>
    <sheetView showGridLines="0" showRowColHeaders="0" showRuler="0" zoomScaleNormal="100" workbookViewId="0">
      <selection activeCell="J4" sqref="J4:M4"/>
    </sheetView>
  </sheetViews>
  <sheetFormatPr defaultRowHeight="18.75" x14ac:dyDescent="0.3"/>
  <cols>
    <col min="2" max="36" width="2.7109375" customWidth="1"/>
    <col min="40" max="47" width="2.7109375" style="10" customWidth="1"/>
  </cols>
  <sheetData>
    <row r="4" spans="2:36" x14ac:dyDescent="0.3">
      <c r="J4" s="61"/>
      <c r="K4" s="61"/>
      <c r="L4" s="61"/>
      <c r="M4" s="61"/>
      <c r="N4" s="11" t="s">
        <v>0</v>
      </c>
      <c r="O4" s="61"/>
      <c r="P4" s="61"/>
      <c r="Q4" s="61"/>
      <c r="R4" s="61"/>
      <c r="S4" s="11" t="s">
        <v>0</v>
      </c>
      <c r="T4" s="61"/>
      <c r="U4" s="61"/>
      <c r="V4" s="61"/>
      <c r="W4" s="61"/>
      <c r="X4" s="11" t="s">
        <v>0</v>
      </c>
      <c r="Y4" s="61"/>
      <c r="Z4" s="61"/>
      <c r="AA4" s="61"/>
      <c r="AB4" s="61"/>
    </row>
    <row r="7" spans="2:36" x14ac:dyDescent="0.3">
      <c r="B7" s="10">
        <f>_xlfn.IFS(AND($J$4&gt;0,$J$4&lt;128),Udregninger!N55,AND($J$4&gt;127,$J$4&lt;255),Udregninger!N56,$J$4&gt;254,Udregninger!N57,$J$4&lt;1,0)</f>
        <v>0</v>
      </c>
      <c r="C7" s="10">
        <f>_xlfn.IFS(AND($J$4&gt;0,$J$4&lt;128),Udregninger!O55,AND($J$4&gt;127,$J$4&lt;255),Udregninger!O56,$J$4&gt;254,Udregninger!O57,$J$4&lt;1,0)</f>
        <v>0</v>
      </c>
      <c r="D7" s="10">
        <f>_xlfn.IFS(AND($J$4&gt;0,$J$4&lt;128),Udregninger!P55,AND($J$4&gt;127,$J$4&lt;255),Udregninger!P56,$J$4&gt;254,Udregninger!P57,$J$4&lt;1,0)</f>
        <v>0</v>
      </c>
      <c r="E7" s="10">
        <f>_xlfn.IFS(AND($J$4&gt;0,$J$4&lt;128),Udregninger!Q55,AND($J$4&gt;127,$J$4&lt;255),Udregninger!Q56,$J$4&gt;254,Udregninger!Q57,$J$4&lt;1,0)</f>
        <v>0</v>
      </c>
      <c r="F7" s="10">
        <f>_xlfn.IFS(AND($J$4&gt;0,$J$4&lt;128),Udregninger!R55,AND($J$4&gt;127,$J$4&lt;255),Udregninger!R56,$J$4&gt;254,Udregninger!R57,$J$4&lt;1,0)</f>
        <v>0</v>
      </c>
      <c r="G7" s="10">
        <f>_xlfn.IFS(AND($J$4&gt;0,$J$4&lt;128),Udregninger!S55,AND($J$4&gt;127,$J$4&lt;255),Udregninger!S56,$J$4&gt;254,Udregninger!S57,$J$4&lt;1,0)</f>
        <v>0</v>
      </c>
      <c r="H7" s="10">
        <f>_xlfn.IFS(AND($J$4&gt;0,$J$4&lt;128),Udregninger!T55,AND($J$4&gt;127,$J$4&lt;255),Udregninger!T56,$J$4&gt;254,Udregninger!T57,$J$4&lt;1,0)</f>
        <v>0</v>
      </c>
      <c r="I7" s="10">
        <f>_xlfn.IFS(AND($J$4&gt;0,$J$4&lt;128),Udregninger!U55,AND($J$4&gt;127,$J$4&lt;255),Udregninger!U56,$J$4&gt;254,Udregninger!U57,$J$4&lt;1,0)</f>
        <v>0</v>
      </c>
      <c r="J7" s="11" t="s">
        <v>0</v>
      </c>
      <c r="K7" s="10">
        <f>_xlfn.IFS(AND($O$4&gt;0,$O$4&lt;128),Udregninger!N60,AND($O$4&gt;127,$O$4&lt;255),Udregninger!N61,$O$4&gt;254,Udregninger!N62,$O$4&lt;1,0)</f>
        <v>0</v>
      </c>
      <c r="L7" s="10">
        <f>_xlfn.IFS(AND($O$4&gt;0,$O$4&lt;128),Udregninger!O60,AND($O$4&gt;127,$O$4&lt;255),Udregninger!O61,$O$4&gt;254,Udregninger!O62,$O$4&lt;1,0)</f>
        <v>0</v>
      </c>
      <c r="M7" s="10">
        <f>_xlfn.IFS(AND($O$4&gt;0,$O$4&lt;128),Udregninger!P60,AND($O$4&gt;127,$O$4&lt;255),Udregninger!P61,$O$4&gt;254,Udregninger!P62,$O$4&lt;1,0)</f>
        <v>0</v>
      </c>
      <c r="N7" s="10">
        <f>_xlfn.IFS(AND($O$4&gt;0,$O$4&lt;128),Udregninger!Q60,AND($O$4&gt;127,$O$4&lt;255),Udregninger!Q61,$O$4&gt;254,Udregninger!Q62,$O$4&lt;1,0)</f>
        <v>0</v>
      </c>
      <c r="O7" s="10">
        <f>_xlfn.IFS(AND($O$4&gt;0,$O$4&lt;128),Udregninger!R60,AND($O$4&gt;127,$O$4&lt;255),Udregninger!R61,$O$4&gt;254,Udregninger!R62,$O$4&lt;1,0)</f>
        <v>0</v>
      </c>
      <c r="P7" s="10">
        <f>_xlfn.IFS(AND($O$4&gt;0,$O$4&lt;128),Udregninger!S60,AND($O$4&gt;127,$O$4&lt;255),Udregninger!S61,$O$4&gt;254,Udregninger!S62,$O$4&lt;1,0)</f>
        <v>0</v>
      </c>
      <c r="Q7" s="10">
        <f>_xlfn.IFS(AND($O$4&gt;0,$O$4&lt;128),Udregninger!T60,AND($O$4&gt;127,$O$4&lt;255),Udregninger!T61,$O$4&gt;254,Udregninger!T62,$O$4&lt;1,0)</f>
        <v>0</v>
      </c>
      <c r="R7" s="10">
        <f>_xlfn.IFS(AND($O$4&gt;0,$O$4&lt;128),Udregninger!U60,AND($O$4&gt;127,$O$4&lt;255),Udregninger!U61,$O$4&gt;254,Udregninger!U62,$O$4&lt;1,0)</f>
        <v>0</v>
      </c>
      <c r="S7" s="11" t="s">
        <v>0</v>
      </c>
      <c r="T7" s="10">
        <f>_xlfn.IFS(AND($T$4&gt;0,$T$4&lt;128),Udregninger!N65,AND($T$4&gt;127,$T$4&lt;255),Udregninger!N66,$T$4&gt;254,Udregninger!N67,$T$4&lt;1,0)</f>
        <v>0</v>
      </c>
      <c r="U7" s="10">
        <f>_xlfn.IFS(AND($T$4&gt;0,$T$4&lt;128),Udregninger!O65,AND($T$4&gt;127,$T$4&lt;255),Udregninger!O66,$T$4&gt;254,Udregninger!O67,$T$4&lt;1,0)</f>
        <v>0</v>
      </c>
      <c r="V7" s="10">
        <f>_xlfn.IFS(AND($T$4&gt;0,$T$4&lt;128),Udregninger!P65,AND($T$4&gt;127,$T$4&lt;255),Udregninger!P66,$T$4&gt;254,Udregninger!P67,$T$4&lt;1,0)</f>
        <v>0</v>
      </c>
      <c r="W7" s="10">
        <f>_xlfn.IFS(AND($T$4&gt;0,$T$4&lt;128),Udregninger!Q65,AND($T$4&gt;127,$T$4&lt;255),Udregninger!Q66,$T$4&gt;254,Udregninger!Q67,$T$4&lt;1,0)</f>
        <v>0</v>
      </c>
      <c r="X7" s="10">
        <f>_xlfn.IFS(AND($T$4&gt;0,$T$4&lt;128),Udregninger!R65,AND($T$4&gt;127,$T$4&lt;255),Udregninger!R66,$T$4&gt;254,Udregninger!R67,$T$4&lt;1,0)</f>
        <v>0</v>
      </c>
      <c r="Y7" s="10">
        <f>_xlfn.IFS(AND($T$4&gt;0,$T$4&lt;128),Udregninger!S65,AND($T$4&gt;127,$T$4&lt;255),Udregninger!S66,$T$4&gt;254,Udregninger!S67,$T$4&lt;1,0)</f>
        <v>0</v>
      </c>
      <c r="Z7" s="10">
        <f>_xlfn.IFS(AND($T$4&gt;0,$T$4&lt;128),Udregninger!T65,AND($T$4&gt;127,$T$4&lt;255),Udregninger!T66,$T$4&gt;254,Udregninger!T67,$T$4&lt;1,0)</f>
        <v>0</v>
      </c>
      <c r="AA7" s="10">
        <f>_xlfn.IFS(AND($T$4&gt;0,$T$4&lt;128),Udregninger!U65,AND($T$4&gt;127,$T$4&lt;255),Udregninger!U66,$T$4&gt;254,Udregninger!U67,$T$4&lt;1,0)</f>
        <v>0</v>
      </c>
      <c r="AB7" s="11" t="s">
        <v>0</v>
      </c>
      <c r="AC7" s="10">
        <f>_xlfn.IFS(AND($Y$4&gt;0,$Y$4&lt;128),Udregninger!N70,AND($Y$4&gt;127,$Y$4&lt;255),Udregninger!N71,$Y$4&gt;254,Udregninger!N72,$Y$4&lt;1,0)</f>
        <v>0</v>
      </c>
      <c r="AD7" s="10">
        <f>_xlfn.IFS(AND($Y$4&gt;0,$Y$4&lt;128),Udregninger!O70,AND($Y$4&gt;127,$Y$4&lt;255),Udregninger!O71,$Y$4&gt;254,Udregninger!O72,$Y$4&lt;1,0)</f>
        <v>0</v>
      </c>
      <c r="AE7" s="10">
        <f>_xlfn.IFS(AND($Y$4&gt;0,$Y$4&lt;128),Udregninger!P70,AND($Y$4&gt;127,$Y$4&lt;255),Udregninger!P71,$Y$4&gt;254,Udregninger!P72,$Y$4&lt;1,0)</f>
        <v>0</v>
      </c>
      <c r="AF7" s="10">
        <f>_xlfn.IFS(AND($Y$4&gt;0,$Y$4&lt;128),Udregninger!Q70,AND($Y$4&gt;127,$Y$4&lt;255),Udregninger!Q71,$Y$4&gt;254,Udregninger!Q72,$Y$4&lt;1,0)</f>
        <v>0</v>
      </c>
      <c r="AG7" s="10">
        <f>_xlfn.IFS(AND($Y$4&gt;0,$Y$4&lt;128),Udregninger!R70,AND($Y$4&gt;127,$Y$4&lt;255),Udregninger!R71,$Y$4&gt;254,Udregninger!R72,$Y$4&lt;1,0)</f>
        <v>0</v>
      </c>
      <c r="AH7" s="10">
        <f>_xlfn.IFS(AND($Y$4&gt;0,$Y$4&lt;128),Udregninger!S70,AND($Y$4&gt;127,$Y$4&lt;255),Udregninger!S71,$Y$4&gt;254,Udregninger!S72,$Y$4&lt;1,0)</f>
        <v>0</v>
      </c>
      <c r="AI7" s="10">
        <f>_xlfn.IFS(AND($Y$4&gt;0,$Y$4&lt;128),Udregninger!T70,AND($Y$4&gt;127,$Y$4&lt;255),Udregninger!T71,$Y$4&gt;254,Udregninger!T72,$Y$4&lt;1,0)</f>
        <v>0</v>
      </c>
      <c r="AJ7" s="10">
        <f>_xlfn.IFS(AND($Y$4&gt;0,$Y$4&lt;128),Udregninger!U70,AND($Y$4&gt;127,$Y$4&lt;255),Udregninger!U71,$Y$4&gt;254,Udregninger!U72,$Y$4&lt;1,0)</f>
        <v>0</v>
      </c>
    </row>
  </sheetData>
  <sheetProtection algorithmName="SHA-512" hashValue="ycROZ32v7xno/i7trux5uXN2jVCIGIg48y/mY3/iSlhLORlGBbf1rDOLy3Ew6hdtvNTHld/CUKYwxlIOUUlDHA==" saltValue="39Uav8eZ6xUJEi7IRhcZtQ==" spinCount="100000" sheet="1" objects="1" scenarios="1" selectLockedCells="1"/>
  <mergeCells count="4">
    <mergeCell ref="O4:R4"/>
    <mergeCell ref="T4:W4"/>
    <mergeCell ref="Y4:AB4"/>
    <mergeCell ref="J4:M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D21C0-5844-4E42-A6F5-B609FBF0E889}">
  <dimension ref="B5:Z8"/>
  <sheetViews>
    <sheetView showGridLines="0" showRowColHeaders="0" showRuler="0" zoomScaleNormal="100" workbookViewId="0">
      <selection activeCell="B5" sqref="B5:D5"/>
    </sheetView>
  </sheetViews>
  <sheetFormatPr defaultRowHeight="15" x14ac:dyDescent="0.25"/>
  <cols>
    <col min="2" max="4" width="5.28515625" customWidth="1"/>
    <col min="5" max="5" width="2.140625" bestFit="1" customWidth="1"/>
    <col min="6" max="6" width="6" bestFit="1" customWidth="1"/>
    <col min="7" max="7" width="2" bestFit="1" customWidth="1"/>
    <col min="8" max="8" width="6.42578125" customWidth="1"/>
    <col min="9" max="9" width="2.140625" bestFit="1" customWidth="1"/>
    <col min="10" max="10" width="6.42578125" customWidth="1"/>
    <col min="11" max="11" width="2" bestFit="1" customWidth="1"/>
    <col min="12" max="12" width="6.42578125" customWidth="1"/>
    <col min="13" max="13" width="2.140625" bestFit="1" customWidth="1"/>
    <col min="14" max="15" width="5.28515625" customWidth="1"/>
    <col min="16" max="16" width="5.28515625" style="21" customWidth="1"/>
    <col min="20" max="20" width="6.42578125" bestFit="1" customWidth="1"/>
    <col min="21" max="21" width="1.5703125" bestFit="1" customWidth="1"/>
    <col min="22" max="22" width="6.42578125" bestFit="1" customWidth="1"/>
    <col min="23" max="23" width="1.5703125" bestFit="1" customWidth="1"/>
    <col min="24" max="24" width="6.42578125" bestFit="1" customWidth="1"/>
    <col min="25" max="25" width="1.5703125" bestFit="1" customWidth="1"/>
    <col min="26" max="26" width="6.42578125" bestFit="1" customWidth="1"/>
  </cols>
  <sheetData>
    <row r="5" spans="2:26" ht="23.25" x14ac:dyDescent="0.35">
      <c r="B5" s="62"/>
      <c r="C5" s="62"/>
      <c r="D5" s="62"/>
      <c r="E5" s="23" t="s">
        <v>0</v>
      </c>
      <c r="F5" s="62"/>
      <c r="G5" s="62"/>
      <c r="H5" s="62"/>
      <c r="I5" s="23" t="s">
        <v>0</v>
      </c>
      <c r="J5" s="62"/>
      <c r="K5" s="62"/>
      <c r="L5" s="62"/>
      <c r="M5" s="23" t="s">
        <v>0</v>
      </c>
      <c r="N5" s="62"/>
      <c r="O5" s="62"/>
      <c r="P5" s="62"/>
    </row>
    <row r="8" spans="2:26" ht="21" x14ac:dyDescent="0.35">
      <c r="F8" s="22">
        <f>_xlfn.IFS(B5&gt;0,Udregninger!AB64+Udregninger!AB65+Udregninger!AB66,B5&lt;1,0)</f>
        <v>0</v>
      </c>
      <c r="G8" s="22" t="s">
        <v>0</v>
      </c>
      <c r="H8" s="22">
        <f>_xlfn.IFS(AND(F8=255,F5&gt;0),Udregninger!AD64+Udregninger!AD65+Udregninger!AD66,F8&lt;1,0,AND(F8&gt;0,F5&lt;1),0)</f>
        <v>0</v>
      </c>
      <c r="I8" s="22" t="s">
        <v>0</v>
      </c>
      <c r="J8" s="22">
        <f>_xlfn.IFS(AND(F8=255,H8=255,J5&gt;0),Udregninger!AF64+Udregninger!AF65+Udregninger!AF66,AND(F8=255,H8&lt;255),0,AND(F8=255,H8=255,J5&lt;1),0,AND(F8&lt;1,H8&lt;1),0)</f>
        <v>0</v>
      </c>
      <c r="K8" s="22" t="s">
        <v>0</v>
      </c>
      <c r="L8" s="22">
        <f>_xlfn.IFS(AND(F8=255,H8=255,J8=255,N5&gt;0),Udregninger!AH64+Udregninger!AH65+Udregninger!AH66,AND(F8=255,H8=255,J8&lt;1),0,AND(F8=255,H8=255,J8&lt;255),0,AND(F8=255,H8&lt;255),0,AND(F8=255,H8=255,J8=255),0,AND(F8&lt;1,H8&lt;1,J8&lt;1),0)</f>
        <v>0</v>
      </c>
      <c r="T8" s="22"/>
      <c r="U8" s="22"/>
      <c r="V8" s="22"/>
      <c r="W8" s="22"/>
      <c r="X8" s="22"/>
      <c r="Y8" s="22"/>
      <c r="Z8" s="22"/>
    </row>
  </sheetData>
  <sheetProtection algorithmName="SHA-512" hashValue="ydqUpnDNn7VXrk1aHGY86F99EaV3B3Osgc8akK+bsjiy51kho717dA592vVsbGdXzdU/jXP2cHhOX1YpYDZHag==" saltValue="VzejgAVBD6Zkx+6crvAWQg==" spinCount="100000" sheet="1" objects="1" scenarios="1" selectLockedCells="1"/>
  <mergeCells count="4">
    <mergeCell ref="B5:D5"/>
    <mergeCell ref="F5:H5"/>
    <mergeCell ref="J5:L5"/>
    <mergeCell ref="N5:P5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0EBE-3AE4-4BFF-B32A-46BD8CBA1508}">
  <dimension ref="B1:AN311"/>
  <sheetViews>
    <sheetView showGridLines="0" showRowColHeaders="0" zoomScale="85" zoomScaleNormal="85" workbookViewId="0">
      <selection activeCell="B2" sqref="B2:N48"/>
    </sheetView>
  </sheetViews>
  <sheetFormatPr defaultRowHeight="15" x14ac:dyDescent="0.25"/>
  <sheetData>
    <row r="1" spans="2:31" ht="15.75" thickBot="1" x14ac:dyDescent="0.3"/>
    <row r="2" spans="2:31" ht="15.75" thickTop="1" x14ac:dyDescent="0.25">
      <c r="B2" s="30"/>
      <c r="C2" s="31"/>
      <c r="D2" s="31"/>
      <c r="E2" s="31"/>
      <c r="F2" s="63" t="s">
        <v>293</v>
      </c>
      <c r="G2" s="63"/>
      <c r="H2" s="63"/>
      <c r="I2" s="31"/>
      <c r="J2" s="31"/>
      <c r="K2" s="31"/>
      <c r="L2" s="31"/>
      <c r="M2" s="31"/>
      <c r="N2" s="32"/>
      <c r="R2" s="41"/>
      <c r="S2" s="64" t="s">
        <v>294</v>
      </c>
      <c r="T2" s="64"/>
      <c r="U2" s="64"/>
      <c r="V2" s="42"/>
      <c r="AA2" s="30"/>
      <c r="AB2" s="63" t="s">
        <v>295</v>
      </c>
      <c r="AC2" s="63"/>
      <c r="AD2" s="63"/>
      <c r="AE2" s="32"/>
    </row>
    <row r="3" spans="2:3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R3" s="43"/>
      <c r="S3" s="34"/>
      <c r="T3" s="34"/>
      <c r="U3" s="34"/>
      <c r="V3" s="44"/>
      <c r="AA3" s="33"/>
      <c r="AB3" s="34"/>
      <c r="AC3" s="34"/>
      <c r="AD3" s="34"/>
      <c r="AE3" s="35"/>
    </row>
    <row r="4" spans="2:31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R4" s="43"/>
      <c r="S4" s="34"/>
      <c r="T4" s="34"/>
      <c r="U4" s="34"/>
      <c r="V4" s="44"/>
      <c r="AA4" s="33"/>
      <c r="AB4" s="34"/>
      <c r="AC4" s="34"/>
      <c r="AD4" s="34"/>
      <c r="AE4" s="35"/>
    </row>
    <row r="5" spans="2:31" x14ac:dyDescent="0.25">
      <c r="B5" s="33"/>
      <c r="C5" s="34"/>
      <c r="D5" s="36" t="e">
        <f>_xlfn.IFS('Udregning 1'!H7&lt;9,_xlfn.IFS('Udregning 1'!J5=1,128,'Udregning 1'!J5=2,64,'Udregning 1'!J5=3,32,'Udregning 1'!J5=4,16,'Udregning 1'!J5=5,8,'Udregning 1'!J5=6,4,'Udregning 1'!J5=7,2,'Udregning 1'!J5=8,1),'Udregning 1'!H7&lt;17,_xlfn.IFS('Udregning 1'!L5=1,128,'Udregning 1'!L5=2,64,'Udregning 1'!L5=3,32,'Udregning 1'!L5=4,16,'Udregning 1'!L5=5,8,'Udregning 1'!L5=6,4,'Udregning 1'!L5=7,2,'Udregning 1'!L5=8,1),'Udregning 1'!H7&lt;25,_xlfn.IFS('Udregning 1'!N5=1,128,'Udregning 1'!N5=2,64,'Udregning 1'!N5=3,32,'Udregning 1'!N5=4,16,'Udregning 1'!N5=5,8,'Udregning 1'!N5=6,4,'Udregning 1'!N5=7,2,'Udregning 1'!N5=8,1),'Udregning 1'!H7&lt;33,_xlfn.IFS('Udregning 1'!P5=1,128,'Udregning 1'!P5=2,64,'Udregning 1'!P5=3,32,'Udregning 1'!P5=4,16,'Udregning 1'!P5=5,8,'Udregning 1'!P5=6,4,'Udregning 1'!P5=7,2,'Udregning 1'!P5=8,1))</f>
        <v>#N/A</v>
      </c>
      <c r="E5" s="34"/>
      <c r="F5" s="34" t="e">
        <f>_xlfn.IFS(AND($F31&gt;0,$F31&lt;2),'Udregning 1'!$AD$1,AND($F31&gt;1,$F31&lt;3),'Udregning 1'!$AC$1,AND($F31&gt;2,$F31&lt;5),'Udregning 1'!$AB$1,AND($F31&gt;4,$F31&lt;9),'Udregning 1'!$AA$1,AND($F31&gt;8,$F31&lt;17),'Udregning 1'!$Y$1,AND($F31&gt;16,$F31&lt;33),'Udregning 1'!$W$1,AND($F31&gt;32,$F31&lt;65),'Udregning 1'!$U$1,AND($F31&gt;64,$F31&lt;129),'Udregning 1'!$S$1)</f>
        <v>#N/A</v>
      </c>
      <c r="G5" s="34" t="e">
        <f>_xlfn.IFS(AND($F31&gt;0,$F31&lt;2),'Udregning 1'!$AD$2,AND($F31&gt;1,$F31&lt;3),'Udregning 1'!$AC$2,AND($F31&gt;2,$F31&lt;5),'Udregning 1'!$AB$2,AND($F31&gt;4,$F31&lt;9),'Udregning 1'!$AA$2,AND($F31&gt;8,$F31&lt;17),'Udregning 1'!$Y$2,AND($F31&gt;16,$F31&lt;33),'Udregning 1'!$W$2,AND($F31&gt;32,$F31&lt;65),'Udregning 1'!$U$2,AND($F31&gt;64,$F31&lt;129),'Udregning 1'!$S$2)</f>
        <v>#N/A</v>
      </c>
      <c r="H5" s="34"/>
      <c r="I5" s="34"/>
      <c r="J5" s="34">
        <f>_xlfn.IFS(AND($F$29&gt;0,$F$29&lt;3),'Udregning 1'!$S$1,AND($F$29&gt;2,$F$29&lt;5),'Udregning 1'!$U$1,AND($F$29&gt;4,$F$29&lt;9),'Udregning 1'!$W$1,AND($F$29&gt;8,$F$29&lt;17),'Udregning 1'!$Y$1,AND($F$29&gt;16,$F$29&lt;33),'Udregning 1'!$AA$1,AND($F$29&gt;32,$F$29&lt;65),'Udregning 1'!$AB$1,AND($F$29&gt;64,$F$29&lt;129),'Udregning 1'!$AC$1,AND($F$29&gt;128,$F$29&lt;257),'Udregning 1'!$AD$1,AND($F$29&gt;0),0,F29=0,0)</f>
        <v>0</v>
      </c>
      <c r="K5" s="34"/>
      <c r="L5" s="34">
        <f>_xlfn.IFS('Udregning 1'!Z24&gt;0,1,'Udregning 1'!Z26&gt;0,1,'Udregning 1'!Z28&gt;0,1,'Udregning 1'!Z30&gt;0,1,'Udregning 1'!Z32&gt;0,1,'Udregning 1'!Z34&gt;0,1,'Udregning 1'!Z36&gt;0,1,'Udregning 1'!Z38&gt;0,1,'Udregning 1'!Z40&gt;0,1,'Udregning 1'!Z24&lt;1,0,'Udregning 1'!Z26&lt;1,0,'Udregning 1'!Z28&lt;1,0,'Udregning 1'!Z30&lt;1,0,'Udregning 1'!Z32&lt;1,0,'Udregning 1'!Z34&lt;1,0,'Udregning 1'!Z36&lt;1,0,'Udregning 1'!Z38&lt;1,0,'Udregning 1'!Z40&lt;1,0)</f>
        <v>0</v>
      </c>
      <c r="M5" s="34"/>
      <c r="N5" s="35"/>
      <c r="R5" s="43"/>
      <c r="S5" s="34"/>
      <c r="T5" s="34"/>
      <c r="U5" s="36" t="e">
        <f>_xlfn.IFS('Udregning 2'!H7&lt;9,_xlfn.IFS('Udregning 2'!J5=1,128,'Udregning 2'!J5=2,64,'Udregning 2'!J5=3,32,'Udregning 2'!J5=4,16,'Udregning 2'!J5=5,8,'Udregning 2'!J5=6,4,'Udregning 2'!J5=7,2,'Udregning 2'!J5=8,1),'Udregning 2'!H7&lt;17,_xlfn.IFS('Udregning 2'!L5=1,128,'Udregning 2'!L5=2,64,'Udregning 2'!L5=3,32,'Udregning 2'!L5=4,16,'Udregning 2'!L5=5,8,'Udregning 2'!L5=6,4,'Udregning 2'!L5=7,2,'Udregning 2'!L5=8,1),'Udregning 2'!H7&lt;25,_xlfn.IFS('Udregning 2'!N5=1,128,'Udregning 2'!N5=2,64,'Udregning 2'!N5=3,32,'Udregning 2'!N5=4,16,'Udregning 2'!N5=5,8,'Udregning 2'!N5=6,4,'Udregning 2'!N5=7,2,'Udregning 2'!N5=8,1),'Udregning 2'!H7&lt;33,_xlfn.IFS('Udregning 2'!P5=1,128,'Udregning 2'!P5=2,64,'Udregning 2'!P5=3,32,'Udregning 2'!P5=4,16,'Udregning 2'!P5=5,8,'Udregning 2'!P5=6,4,'Udregning 2'!P5=7,2,'Udregning 2'!P5=8,1))</f>
        <v>#N/A</v>
      </c>
      <c r="V5" s="44"/>
      <c r="AA5" s="33"/>
      <c r="AB5" s="34"/>
      <c r="AC5" s="34"/>
      <c r="AD5" s="36" t="e">
        <f>_xlfn.IFS('Udregning 3'!H7&lt;9,_xlfn.IFS('Udregning 3'!J5=1,128,'Udregning 3'!J5=2,64,'Udregning 3'!J5=3,32,'Udregning 3'!J5=4,16,'Udregning 3'!J5=5,8,'Udregning 3'!J5=6,4,'Udregning 3'!J5=7,2,'Udregning 3'!J5=8,1),'Udregning 3'!H7&lt;17,_xlfn.IFS('Udregning 3'!L5=1,128,'Udregning 3'!L5=2,64,'Udregning 3'!L5=3,32,'Udregning 3'!L5=4,16,'Udregning 3'!L5=5,8,'Udregning 3'!L5=6,4,'Udregning 3'!L5=7,2,'Udregning 3'!L5=8,1),'Udregning 3'!H7&lt;25,_xlfn.IFS('Udregning 3'!N5=1,128,'Udregning 3'!N5=2,64,'Udregning 3'!N5=3,32,'Udregning 3'!N5=4,16,'Udregning 3'!N5=5,8,'Udregning 3'!N5=6,4,'Udregning 3'!N5=7,2,'Udregning 3'!N5=8,1),'Udregning 3'!H7&lt;33,_xlfn.IFS('Udregning 3'!P5=1,128,'Udregning 3'!P5=2,64,'Udregning 3'!P5=3,32,'Udregning 3'!P5=4,16,'Udregning 3'!P5=5,8,'Udregning 3'!P5=6,4,'Udregning 3'!P5=7,2,'Udregning 3'!P5=8,1))</f>
        <v>#N/A</v>
      </c>
      <c r="AE5" s="35"/>
    </row>
    <row r="6" spans="2:31" x14ac:dyDescent="0.25">
      <c r="B6" s="33">
        <v>0</v>
      </c>
      <c r="C6" s="27" t="s">
        <v>5</v>
      </c>
      <c r="D6" s="34" t="e">
        <f>0+D5-1</f>
        <v>#N/A</v>
      </c>
      <c r="E6" s="34"/>
      <c r="F6" s="34"/>
      <c r="G6" s="34"/>
      <c r="H6" s="34"/>
      <c r="I6" s="34"/>
      <c r="J6" s="34"/>
      <c r="K6" s="34"/>
      <c r="L6" s="34"/>
      <c r="M6" s="34"/>
      <c r="N6" s="35"/>
      <c r="R6" s="43"/>
      <c r="S6" s="34">
        <v>0</v>
      </c>
      <c r="T6" s="27" t="s">
        <v>5</v>
      </c>
      <c r="U6" s="34" t="e">
        <f>0+U5-1</f>
        <v>#N/A</v>
      </c>
      <c r="V6" s="44"/>
      <c r="AA6" s="33"/>
      <c r="AB6" s="34">
        <v>0</v>
      </c>
      <c r="AC6" s="27" t="s">
        <v>5</v>
      </c>
      <c r="AD6" s="34" t="e">
        <f>0+AD5-1</f>
        <v>#N/A</v>
      </c>
      <c r="AE6" s="35"/>
    </row>
    <row r="7" spans="2:31" x14ac:dyDescent="0.25">
      <c r="B7" s="33" t="e">
        <f>D6+1</f>
        <v>#N/A</v>
      </c>
      <c r="C7" s="27" t="s">
        <v>5</v>
      </c>
      <c r="D7" s="34" t="e">
        <f>D6+D5</f>
        <v>#N/A</v>
      </c>
      <c r="E7" s="34"/>
      <c r="F7" s="34" t="e">
        <f>_xlfn.IFS(AND($F33&gt;0,$F33&lt;2),'Udregning 1'!$AD$1,AND($F33&gt;1,$F33&lt;3),'Udregning 1'!$AC$1,AND($F33&gt;2,$F33&lt;5),'Udregning 1'!$AB$1,AND($F33&gt;4,$F33&lt;9),'Udregning 1'!$AA$1,AND($F33&gt;8,$F33&lt;17),'Udregning 1'!$Y$1,AND($F33&gt;16,$F33&lt;33),'Udregning 1'!$W$1,AND($F33&gt;32,$F33&lt;65),'Udregning 1'!$U$1,AND($F33&gt;64,$F33&lt;129),'Udregning 1'!$S$1)</f>
        <v>#N/A</v>
      </c>
      <c r="G7" s="34" t="e">
        <f>_xlfn.IFS(AND($F33&gt;0,$F33&lt;2),'Udregning 1'!$AD$2,AND($F33&gt;1,$F33&lt;3),'Udregning 1'!$AC$2,AND($F33&gt;2,$F33&lt;5),'Udregning 1'!$AB$2,AND($F33&gt;4,$F33&lt;9),'Udregning 1'!$AA$2,AND($F33&gt;8,$F33&lt;17),'Udregning 1'!$Y$2,AND($F33&gt;16,$F33&lt;33),'Udregning 1'!$W$2,AND($F33&gt;32,$F33&lt;65),'Udregning 1'!$U$2,AND($F33&gt;64,$F33&lt;129),'Udregning 1'!$S$2)</f>
        <v>#N/A</v>
      </c>
      <c r="H7" s="34"/>
      <c r="I7" s="34"/>
      <c r="J7" s="34"/>
      <c r="K7" s="34"/>
      <c r="L7" s="34"/>
      <c r="M7" s="34"/>
      <c r="N7" s="35"/>
      <c r="R7" s="43"/>
      <c r="S7" s="34" t="e">
        <f t="shared" ref="S7:S37" si="0">U6+1</f>
        <v>#N/A</v>
      </c>
      <c r="T7" s="27" t="s">
        <v>5</v>
      </c>
      <c r="U7" s="34" t="e">
        <f>U6+U5</f>
        <v>#N/A</v>
      </c>
      <c r="V7" s="44"/>
      <c r="AA7" s="33"/>
      <c r="AB7" s="34" t="e">
        <f t="shared" ref="AB7:AB37" si="1">AD6+1</f>
        <v>#N/A</v>
      </c>
      <c r="AC7" s="27" t="s">
        <v>5</v>
      </c>
      <c r="AD7" s="34" t="e">
        <f>AD6+AD5</f>
        <v>#N/A</v>
      </c>
      <c r="AE7" s="35"/>
    </row>
    <row r="8" spans="2:31" x14ac:dyDescent="0.25">
      <c r="B8" s="33" t="e">
        <f>D7+1</f>
        <v>#N/A</v>
      </c>
      <c r="C8" s="27" t="s">
        <v>5</v>
      </c>
      <c r="D8" s="34" t="e">
        <f>D7+D5</f>
        <v>#N/A</v>
      </c>
      <c r="E8" s="34"/>
      <c r="F8" s="34"/>
      <c r="G8" s="34"/>
      <c r="H8" s="34"/>
      <c r="I8" s="34"/>
      <c r="J8" s="34"/>
      <c r="K8" s="34"/>
      <c r="L8" s="34"/>
      <c r="M8" s="34"/>
      <c r="N8" s="35"/>
      <c r="R8" s="43"/>
      <c r="S8" s="34" t="e">
        <f t="shared" si="0"/>
        <v>#N/A</v>
      </c>
      <c r="T8" s="27" t="s">
        <v>5</v>
      </c>
      <c r="U8" s="34" t="e">
        <f>U7+U5</f>
        <v>#N/A</v>
      </c>
      <c r="V8" s="44"/>
      <c r="AA8" s="33"/>
      <c r="AB8" s="34" t="e">
        <f t="shared" si="1"/>
        <v>#N/A</v>
      </c>
      <c r="AC8" s="27" t="s">
        <v>5</v>
      </c>
      <c r="AD8" s="34" t="e">
        <f>AD7+AD5</f>
        <v>#N/A</v>
      </c>
      <c r="AE8" s="35"/>
    </row>
    <row r="9" spans="2:31" x14ac:dyDescent="0.25">
      <c r="B9" s="33" t="e">
        <f>D8+1</f>
        <v>#N/A</v>
      </c>
      <c r="C9" s="27" t="s">
        <v>5</v>
      </c>
      <c r="D9" s="34" t="e">
        <f>D8+D5</f>
        <v>#N/A</v>
      </c>
      <c r="E9" s="34"/>
      <c r="F9" s="34" t="e">
        <f>_xlfn.IFS(AND($F35&gt;0,$F35&lt;2),'Udregning 1'!$AD$1,AND($F35&gt;1,$F35&lt;3),'Udregning 1'!$AC$1,AND($F35&gt;2,$F35&lt;5),'Udregning 1'!$AB$1,AND($F35&gt;4,$F35&lt;9),'Udregning 1'!$AA$1,AND($F35&gt;8,$F35&lt;17),'Udregning 1'!$Y$1,AND($F35&gt;16,$F35&lt;33),'Udregning 1'!$W$1,AND($F35&gt;32,$F35&lt;65),'Udregning 1'!$U$1,AND($F35&gt;64,$F35&lt;129),'Udregning 1'!$S$1)</f>
        <v>#N/A</v>
      </c>
      <c r="G9" s="34" t="e">
        <f>_xlfn.IFS(AND($F35&gt;0,$F35&lt;2),'Udregning 1'!$AD$2,AND($F35&gt;1,$F35&lt;3),'Udregning 1'!$AC$2,AND($F35&gt;2,$F35&lt;5),'Udregning 1'!$AB$2,AND($F35&gt;4,$F35&lt;9),'Udregning 1'!$AA$2,AND($F35&gt;8,$F35&lt;17),'Udregning 1'!$Y$2,AND($F35&gt;16,$F35&lt;33),'Udregning 1'!$W$2,AND($F35&gt;32,$F35&lt;65),'Udregning 1'!$U$2,AND($F35&gt;64,$F35&lt;129),'Udregning 1'!$S$2)</f>
        <v>#N/A</v>
      </c>
      <c r="H9" s="34"/>
      <c r="I9" s="34"/>
      <c r="J9" s="34"/>
      <c r="K9" s="34"/>
      <c r="L9" s="34" t="e">
        <f>_xlfn.IFS(AND('Udregning 1'!Z24&gt;0,'Udregning 1'!Z26&lt;1),'Udregning 1'!Z24,AND('Udregning 1'!Z24&lt;1,'Udregning 1'!Z26&gt;0),'Udregning 1'!Z26,AND('Udregning 1'!Z24&gt;0,'Udregning 1'!Z26&gt;0),'Udregning 1'!Z26)</f>
        <v>#N/A</v>
      </c>
      <c r="M9" s="34"/>
      <c r="N9" s="35"/>
      <c r="R9" s="43"/>
      <c r="S9" s="34" t="e">
        <f t="shared" si="0"/>
        <v>#N/A</v>
      </c>
      <c r="T9" s="27" t="s">
        <v>5</v>
      </c>
      <c r="U9" s="34" t="e">
        <f>U8+U5</f>
        <v>#N/A</v>
      </c>
      <c r="V9" s="44"/>
      <c r="AA9" s="33"/>
      <c r="AB9" s="34" t="e">
        <f t="shared" si="1"/>
        <v>#N/A</v>
      </c>
      <c r="AC9" s="27" t="s">
        <v>5</v>
      </c>
      <c r="AD9" s="34" t="e">
        <f>AD8+AD5</f>
        <v>#N/A</v>
      </c>
      <c r="AE9" s="35"/>
    </row>
    <row r="10" spans="2:31" x14ac:dyDescent="0.25">
      <c r="B10" s="33" t="e">
        <f>D9+1</f>
        <v>#N/A</v>
      </c>
      <c r="C10" s="27" t="s">
        <v>5</v>
      </c>
      <c r="D10" s="34" t="e">
        <f>D9+D5</f>
        <v>#N/A</v>
      </c>
      <c r="E10" s="34"/>
      <c r="F10" s="34"/>
      <c r="G10" s="34"/>
      <c r="H10" s="34"/>
      <c r="I10" s="34"/>
      <c r="J10" s="34"/>
      <c r="K10" s="34"/>
      <c r="L10" s="34"/>
      <c r="M10" s="34"/>
      <c r="N10" s="35"/>
      <c r="R10" s="43"/>
      <c r="S10" s="34" t="e">
        <f t="shared" si="0"/>
        <v>#N/A</v>
      </c>
      <c r="T10" s="27" t="s">
        <v>5</v>
      </c>
      <c r="U10" s="34" t="e">
        <f>U9+U5</f>
        <v>#N/A</v>
      </c>
      <c r="V10" s="44"/>
      <c r="AA10" s="33"/>
      <c r="AB10" s="34" t="e">
        <f t="shared" si="1"/>
        <v>#N/A</v>
      </c>
      <c r="AC10" s="27" t="s">
        <v>5</v>
      </c>
      <c r="AD10" s="34" t="e">
        <f>AD9+AD5</f>
        <v>#N/A</v>
      </c>
      <c r="AE10" s="35"/>
    </row>
    <row r="11" spans="2:31" x14ac:dyDescent="0.25">
      <c r="B11" s="33" t="e">
        <f>D10+1</f>
        <v>#N/A</v>
      </c>
      <c r="C11" s="27" t="s">
        <v>5</v>
      </c>
      <c r="D11" s="34" t="e">
        <f>D10+D5</f>
        <v>#N/A</v>
      </c>
      <c r="E11" s="34"/>
      <c r="F11" s="34" t="e">
        <f>_xlfn.IFS(AND($F37&gt;0,$F37&lt;2),'Udregning 1'!$AD$1,AND($F37&gt;1,$F37&lt;3),'Udregning 1'!$AC$1,AND($F37&gt;2,$F37&lt;5),'Udregning 1'!$AB$1,AND($F37&gt;4,$F37&lt;9),'Udregning 1'!$AA$1,AND($F37&gt;8,$F37&lt;17),'Udregning 1'!$Y$1,AND($F37&gt;16,$F37&lt;33),'Udregning 1'!$W$1,AND($F37&gt;32,$F37&lt;65),'Udregning 1'!$U$1,AND($F37&gt;64,$F37&lt;129),'Udregning 1'!$S$1)</f>
        <v>#N/A</v>
      </c>
      <c r="G11" s="34" t="e">
        <f>_xlfn.IFS(AND($F37&gt;0,$F37&lt;2),'Udregning 1'!$AD$2,AND($F37&gt;1,$F37&lt;3),'Udregning 1'!$AC$2,AND($F37&gt;2,$F37&lt;5),'Udregning 1'!$AB$2,AND($F37&gt;4,$F37&lt;9),'Udregning 1'!$AA$2,AND($F37&gt;8,$F37&lt;17),'Udregning 1'!$Y$2,AND($F37&gt;16,$F37&lt;33),'Udregning 1'!$W$2,AND($F37&gt;32,$F37&lt;65),'Udregning 1'!$U$2,AND($F37&gt;64,$F37&lt;129),'Udregning 1'!$S$2)</f>
        <v>#N/A</v>
      </c>
      <c r="H11" s="34"/>
      <c r="I11" s="34"/>
      <c r="J11" s="34"/>
      <c r="K11" s="34"/>
      <c r="L11" s="34" t="e">
        <f>_xlfn.IFS(AND('Udregning 1'!Z26&gt;0,'Udregning 1'!Z28&lt;1),'Udregning 1'!Z26,AND('Udregning 1'!Z26&lt;1,'Udregning 1'!Z28&gt;0),'Udregning 1'!Z28,AND('Udregning 1'!Z26&gt;0,'Udregning 1'!Z28&gt;0),'Udregning 1'!Z28,AND('Udregning 1'!Z26&lt;1,'Udregning 1'!Z28&lt;1),L9)</f>
        <v>#N/A</v>
      </c>
      <c r="M11" s="34"/>
      <c r="N11" s="35"/>
      <c r="R11" s="43"/>
      <c r="S11" s="34" t="e">
        <f t="shared" si="0"/>
        <v>#N/A</v>
      </c>
      <c r="T11" s="27" t="s">
        <v>5</v>
      </c>
      <c r="U11" s="34" t="e">
        <f>U10+U5</f>
        <v>#N/A</v>
      </c>
      <c r="V11" s="44"/>
      <c r="AA11" s="33"/>
      <c r="AB11" s="34" t="e">
        <f t="shared" si="1"/>
        <v>#N/A</v>
      </c>
      <c r="AC11" s="27" t="s">
        <v>5</v>
      </c>
      <c r="AD11" s="34" t="e">
        <f>AD10+AD5</f>
        <v>#N/A</v>
      </c>
      <c r="AE11" s="35"/>
    </row>
    <row r="12" spans="2:31" x14ac:dyDescent="0.25">
      <c r="B12" s="33" t="e">
        <f>D11+1</f>
        <v>#N/A</v>
      </c>
      <c r="C12" s="27" t="s">
        <v>5</v>
      </c>
      <c r="D12" s="34" t="e">
        <f>D11+D5</f>
        <v>#N/A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R12" s="43"/>
      <c r="S12" s="34" t="e">
        <f t="shared" si="0"/>
        <v>#N/A</v>
      </c>
      <c r="T12" s="27" t="s">
        <v>5</v>
      </c>
      <c r="U12" s="34" t="e">
        <f>U11+U5</f>
        <v>#N/A</v>
      </c>
      <c r="V12" s="44"/>
      <c r="AA12" s="33"/>
      <c r="AB12" s="34" t="e">
        <f t="shared" si="1"/>
        <v>#N/A</v>
      </c>
      <c r="AC12" s="27" t="s">
        <v>5</v>
      </c>
      <c r="AD12" s="34" t="e">
        <f>AD11+AD5</f>
        <v>#N/A</v>
      </c>
      <c r="AE12" s="35"/>
    </row>
    <row r="13" spans="2:31" x14ac:dyDescent="0.25">
      <c r="B13" s="33" t="e">
        <f>D12+1</f>
        <v>#N/A</v>
      </c>
      <c r="C13" s="27" t="s">
        <v>5</v>
      </c>
      <c r="D13" s="34" t="e">
        <f>D12+D5</f>
        <v>#N/A</v>
      </c>
      <c r="E13" s="34"/>
      <c r="F13" s="34" t="e">
        <f>_xlfn.IFS(AND($F39&gt;0,$F39&lt;2),'Udregning 1'!$AD$1,AND($F39&gt;1,$F39&lt;3),'Udregning 1'!$AC$1,AND($F39&gt;2,$F39&lt;5),'Udregning 1'!$AB$1,AND($F39&gt;4,$F39&lt;9),'Udregning 1'!$AA$1,AND($F39&gt;8,$F39&lt;17),'Udregning 1'!$Y$1,AND($F39&gt;16,$F39&lt;33),'Udregning 1'!$W$1,AND($F39&gt;32,$F39&lt;65),'Udregning 1'!$U$1,AND($F39&gt;64,$F39&lt;129),'Udregning 1'!$S$1)</f>
        <v>#N/A</v>
      </c>
      <c r="G13" s="34" t="e">
        <f>_xlfn.IFS(AND($F39&gt;0,$F39&lt;2),'Udregning 1'!$AD$2,AND($F39&gt;1,$F39&lt;3),'Udregning 1'!$AC$2,AND($F39&gt;2,$F39&lt;5),'Udregning 1'!$AB$2,AND($F39&gt;4,$F39&lt;9),'Udregning 1'!$AA$2,AND($F39&gt;8,$F39&lt;17),'Udregning 1'!$Y$2,AND($F39&gt;16,$F39&lt;33),'Udregning 1'!$W$2,AND($F39&gt;32,$F39&lt;65),'Udregning 1'!$U$2,AND($F39&gt;64,$F39&lt;129),'Udregning 1'!$S$2)</f>
        <v>#N/A</v>
      </c>
      <c r="H13" s="34"/>
      <c r="I13" s="34"/>
      <c r="J13" s="34"/>
      <c r="K13" s="34"/>
      <c r="L13" s="34" t="e">
        <f>_xlfn.IFS(AND('Udregning 1'!Z28&gt;0,'Udregning 1'!Z30&lt;1),'Udregning 1'!Z28,AND('Udregning 1'!Z28&lt;1,'Udregning 1'!Z30&gt;0),'Udregning 1'!Z30,AND('Udregning 1'!Z28&gt;0,'Udregning 1'!Z30&gt;0),'Udregning 1'!Z30,AND('Udregning 1'!Z28&lt;1,'Udregning 1'!Z30&lt;1),L11)</f>
        <v>#N/A</v>
      </c>
      <c r="M13" s="34"/>
      <c r="N13" s="35"/>
      <c r="R13" s="43"/>
      <c r="S13" s="34" t="e">
        <f t="shared" si="0"/>
        <v>#N/A</v>
      </c>
      <c r="T13" s="27" t="s">
        <v>5</v>
      </c>
      <c r="U13" s="34" t="e">
        <f>U12+U5</f>
        <v>#N/A</v>
      </c>
      <c r="V13" s="44"/>
      <c r="AA13" s="33"/>
      <c r="AB13" s="34" t="e">
        <f t="shared" si="1"/>
        <v>#N/A</v>
      </c>
      <c r="AC13" s="27" t="s">
        <v>5</v>
      </c>
      <c r="AD13" s="34" t="e">
        <f>AD12+AD5</f>
        <v>#N/A</v>
      </c>
      <c r="AE13" s="35"/>
    </row>
    <row r="14" spans="2:31" x14ac:dyDescent="0.25">
      <c r="B14" s="33" t="e">
        <f>D13+1</f>
        <v>#N/A</v>
      </c>
      <c r="C14" s="27" t="s">
        <v>5</v>
      </c>
      <c r="D14" s="34" t="e">
        <f>D13+D5</f>
        <v>#N/A</v>
      </c>
      <c r="E14" s="34"/>
      <c r="F14" s="34"/>
      <c r="G14" s="34"/>
      <c r="H14" s="34"/>
      <c r="I14" s="34"/>
      <c r="J14" s="34"/>
      <c r="K14" s="34"/>
      <c r="L14" s="34"/>
      <c r="M14" s="34"/>
      <c r="N14" s="35"/>
      <c r="R14" s="43"/>
      <c r="S14" s="34" t="e">
        <f t="shared" si="0"/>
        <v>#N/A</v>
      </c>
      <c r="T14" s="27" t="s">
        <v>5</v>
      </c>
      <c r="U14" s="34" t="e">
        <f>U13+U5</f>
        <v>#N/A</v>
      </c>
      <c r="V14" s="44"/>
      <c r="AA14" s="33"/>
      <c r="AB14" s="34" t="e">
        <f t="shared" si="1"/>
        <v>#N/A</v>
      </c>
      <c r="AC14" s="27" t="s">
        <v>5</v>
      </c>
      <c r="AD14" s="34" t="e">
        <f>AD13+AD5</f>
        <v>#N/A</v>
      </c>
      <c r="AE14" s="35"/>
    </row>
    <row r="15" spans="2:31" x14ac:dyDescent="0.25">
      <c r="B15" s="33" t="e">
        <f>D14+1</f>
        <v>#N/A</v>
      </c>
      <c r="C15" s="27" t="s">
        <v>5</v>
      </c>
      <c r="D15" s="34" t="e">
        <f>D14+$D$5</f>
        <v>#N/A</v>
      </c>
      <c r="E15" s="34"/>
      <c r="F15" s="34" t="e">
        <f>_xlfn.IFS(AND($F41&gt;0,$F41&lt;2),'Udregning 1'!$AD$1,AND($F41&gt;1,$F41&lt;3),'Udregning 1'!$AC$1,AND($F41&gt;2,$F41&lt;5),'Udregning 1'!$AB$1,AND($F41&gt;4,$F41&lt;9),'Udregning 1'!$AA$1,AND($F41&gt;8,$F41&lt;17),'Udregning 1'!$Y$1,AND($F41&gt;16,$F41&lt;33),'Udregning 1'!$W$1,AND($F41&gt;32,$F41&lt;65),'Udregning 1'!$U$1,AND($F41&gt;64,$F41&lt;129),'Udregning 1'!$S$1)</f>
        <v>#N/A</v>
      </c>
      <c r="G15" s="34" t="e">
        <f>_xlfn.IFS(AND($F41&gt;0,$F41&lt;2),'Udregning 1'!$AD$2,AND($F41&gt;1,$F41&lt;3),'Udregning 1'!$AC$2,AND($F41&gt;2,$F41&lt;5),'Udregning 1'!$AB$2,AND($F41&gt;4,$F41&lt;9),'Udregning 1'!$AA$2,AND($F41&gt;8,$F41&lt;17),'Udregning 1'!$Y$2,AND($F41&gt;16,$F41&lt;33),'Udregning 1'!$W$2,AND($F41&gt;32,$F41&lt;65),'Udregning 1'!$U$2,AND($F41&gt;64,$F41&lt;129),'Udregning 1'!$S$2)</f>
        <v>#N/A</v>
      </c>
      <c r="H15" s="34"/>
      <c r="I15" s="34"/>
      <c r="J15" s="34"/>
      <c r="K15" s="34"/>
      <c r="L15" s="34" t="e">
        <f>_xlfn.IFS(AND('Udregning 1'!Z30&gt;0,'Udregning 1'!Z32&lt;1),'Udregning 1'!Z30,AND('Udregning 1'!Z30&lt;1,'Udregning 1'!Z32&gt;0),'Udregning 1'!Z32,AND('Udregning 1'!Z30&gt;0,'Udregning 1'!Z32&gt;0),'Udregning 1'!Z32,AND('Udregning 1'!Z30&lt;1,'Udregning 1'!Z32&lt;1),L13)</f>
        <v>#N/A</v>
      </c>
      <c r="M15" s="34"/>
      <c r="N15" s="35"/>
      <c r="R15" s="43"/>
      <c r="S15" s="34" t="e">
        <f t="shared" si="0"/>
        <v>#N/A</v>
      </c>
      <c r="T15" s="27" t="s">
        <v>5</v>
      </c>
      <c r="U15" s="34" t="e">
        <f t="shared" ref="U15:U37" si="2">U14+$U$5</f>
        <v>#N/A</v>
      </c>
      <c r="V15" s="44"/>
      <c r="AA15" s="33"/>
      <c r="AB15" s="34" t="e">
        <f t="shared" si="1"/>
        <v>#N/A</v>
      </c>
      <c r="AC15" s="27" t="s">
        <v>5</v>
      </c>
      <c r="AD15" s="34" t="e">
        <f t="shared" ref="AD15:AD37" si="3">AD14+$AD$5</f>
        <v>#N/A</v>
      </c>
      <c r="AE15" s="35"/>
    </row>
    <row r="16" spans="2:31" x14ac:dyDescent="0.25">
      <c r="B16" s="33" t="e">
        <f>D15+1</f>
        <v>#N/A</v>
      </c>
      <c r="C16" s="34"/>
      <c r="D16" s="34" t="e">
        <f>D15+$D$5</f>
        <v>#N/A</v>
      </c>
      <c r="E16" s="34"/>
      <c r="F16" s="34"/>
      <c r="G16" s="34"/>
      <c r="H16" s="34"/>
      <c r="I16" s="34"/>
      <c r="J16" s="34"/>
      <c r="K16" s="34"/>
      <c r="L16" s="34"/>
      <c r="M16" s="34"/>
      <c r="N16" s="35"/>
      <c r="R16" s="43"/>
      <c r="S16" s="34" t="e">
        <f t="shared" si="0"/>
        <v>#N/A</v>
      </c>
      <c r="T16" s="34"/>
      <c r="U16" s="34" t="e">
        <f t="shared" si="2"/>
        <v>#N/A</v>
      </c>
      <c r="V16" s="44"/>
      <c r="AA16" s="33"/>
      <c r="AB16" s="34" t="e">
        <f t="shared" si="1"/>
        <v>#N/A</v>
      </c>
      <c r="AC16" s="34"/>
      <c r="AD16" s="34" t="e">
        <f t="shared" si="3"/>
        <v>#N/A</v>
      </c>
      <c r="AE16" s="35"/>
    </row>
    <row r="17" spans="2:31" x14ac:dyDescent="0.25">
      <c r="B17" s="33" t="e">
        <f>D16+1</f>
        <v>#N/A</v>
      </c>
      <c r="C17" s="34"/>
      <c r="D17" s="34" t="e">
        <f>D16+$D$5</f>
        <v>#N/A</v>
      </c>
      <c r="E17" s="34"/>
      <c r="F17" s="34" t="e">
        <f>_xlfn.IFS(AND($F43&gt;0,$F43&lt;2),'Udregning 1'!$AD$1,AND($F43&gt;1,$F43&lt;3),'Udregning 1'!$AC$1,AND($F43&gt;2,$F43&lt;5),'Udregning 1'!$AB$1,AND($F43&gt;4,$F43&lt;9),'Udregning 1'!$AA$1,AND($F43&gt;8,$F43&lt;17),'Udregning 1'!$Y$1,AND($F43&gt;16,$F43&lt;33),'Udregning 1'!$W$1,AND($F43&gt;32,$F43&lt;65),'Udregning 1'!$U$1,AND($F43&gt;64,$F43&lt;129),'Udregning 1'!$S$1)</f>
        <v>#N/A</v>
      </c>
      <c r="G17" s="34" t="e">
        <f>_xlfn.IFS(AND($F43&gt;0,$F43&lt;2),'Udregning 1'!$AD$2,AND($F43&gt;1,$F43&lt;3),'Udregning 1'!$AC$2,AND($F43&gt;2,$F43&lt;5),'Udregning 1'!$AB$2,AND($F43&gt;4,$F43&lt;9),'Udregning 1'!$AA$2,AND($F43&gt;8,$F43&lt;17),'Udregning 1'!$Y$2,AND($F43&gt;16,$F43&lt;33),'Udregning 1'!$W$2,AND($F43&gt;32,$F43&lt;65),'Udregning 1'!$U$2,AND($F43&gt;64,$F43&lt;129),'Udregning 1'!$S$2)</f>
        <v>#N/A</v>
      </c>
      <c r="H17" s="34"/>
      <c r="I17" s="34"/>
      <c r="J17" s="34"/>
      <c r="K17" s="34"/>
      <c r="L17" s="34" t="e">
        <f>_xlfn.IFS(AND('Udregning 1'!Z32&gt;0,'Udregning 1'!Z34&lt;1),'Udregning 1'!Z32,AND('Udregning 1'!Z32&lt;1,'Udregning 1'!Z34&gt;0),'Udregning 1'!Z34,AND('Udregning 1'!Z32&gt;0,'Udregning 1'!Z34&gt;0),'Udregning 1'!Z34,AND('Udregning 1'!Z32&lt;1,'Udregning 1'!Z34&lt;1),L15)</f>
        <v>#N/A</v>
      </c>
      <c r="M17" s="34"/>
      <c r="N17" s="35"/>
      <c r="R17" s="43"/>
      <c r="S17" s="34" t="e">
        <f t="shared" si="0"/>
        <v>#N/A</v>
      </c>
      <c r="T17" s="34"/>
      <c r="U17" s="34" t="e">
        <f t="shared" si="2"/>
        <v>#N/A</v>
      </c>
      <c r="V17" s="44"/>
      <c r="AA17" s="33"/>
      <c r="AB17" s="34" t="e">
        <f t="shared" si="1"/>
        <v>#N/A</v>
      </c>
      <c r="AC17" s="34"/>
      <c r="AD17" s="34" t="e">
        <f t="shared" si="3"/>
        <v>#N/A</v>
      </c>
      <c r="AE17" s="35"/>
    </row>
    <row r="18" spans="2:31" x14ac:dyDescent="0.25">
      <c r="B18" s="33" t="e">
        <f>D17+1</f>
        <v>#N/A</v>
      </c>
      <c r="C18" s="34"/>
      <c r="D18" s="34" t="e">
        <f>D17+$D$5</f>
        <v>#N/A</v>
      </c>
      <c r="E18" s="34"/>
      <c r="F18" s="34"/>
      <c r="G18" s="34"/>
      <c r="H18" s="34"/>
      <c r="I18" s="34"/>
      <c r="J18" s="34"/>
      <c r="K18" s="34"/>
      <c r="L18" s="34"/>
      <c r="M18" s="34"/>
      <c r="N18" s="35"/>
      <c r="R18" s="43"/>
      <c r="S18" s="34" t="e">
        <f t="shared" si="0"/>
        <v>#N/A</v>
      </c>
      <c r="T18" s="34"/>
      <c r="U18" s="34" t="e">
        <f t="shared" si="2"/>
        <v>#N/A</v>
      </c>
      <c r="V18" s="44"/>
      <c r="AA18" s="33"/>
      <c r="AB18" s="34" t="e">
        <f t="shared" si="1"/>
        <v>#N/A</v>
      </c>
      <c r="AC18" s="34"/>
      <c r="AD18" s="34" t="e">
        <f t="shared" si="3"/>
        <v>#N/A</v>
      </c>
      <c r="AE18" s="35"/>
    </row>
    <row r="19" spans="2:31" x14ac:dyDescent="0.25">
      <c r="B19" s="33" t="e">
        <f>D18+1</f>
        <v>#N/A</v>
      </c>
      <c r="C19" s="34"/>
      <c r="D19" s="34" t="e">
        <f>D18+$D$5</f>
        <v>#N/A</v>
      </c>
      <c r="E19" s="34"/>
      <c r="F19" s="34" t="e">
        <f>_xlfn.IFS(AND($F45&gt;0,$F45&lt;2),'Udregning 1'!$AD$1,AND($F45&gt;1,$F45&lt;3),'Udregning 1'!$AC$1,AND($F45&gt;2,$F45&lt;5),'Udregning 1'!$AB$1,AND($F45&gt;4,$F45&lt;9),'Udregning 1'!$AA$1,AND($F45&gt;8,$F45&lt;17),'Udregning 1'!$Y$1,AND($F45&gt;16,$F45&lt;33),'Udregning 1'!$W$1,AND($F45&gt;32,$F45&lt;65),'Udregning 1'!$U$1,AND($F45&gt;64,$F45&lt;129),'Udregning 1'!$S$1)</f>
        <v>#N/A</v>
      </c>
      <c r="G19" s="34" t="e">
        <f>_xlfn.IFS(AND($F45&gt;0,$F45&lt;2),'Udregning 1'!$AD$2,AND($F45&gt;1,$F45&lt;3),'Udregning 1'!$AC$2,AND($F45&gt;2,$F45&lt;5),'Udregning 1'!$AB$2,AND($F45&gt;4,$F45&lt;9),'Udregning 1'!$AA$2,AND($F45&gt;8,$F45&lt;17),'Udregning 1'!$Y$2,AND($F45&gt;16,$F45&lt;33),'Udregning 1'!$W$2,AND($F45&gt;32,$F45&lt;65),'Udregning 1'!$U$2,AND($F45&gt;64,$F45&lt;129),'Udregning 1'!$S$2)</f>
        <v>#N/A</v>
      </c>
      <c r="H19" s="34"/>
      <c r="I19" s="34"/>
      <c r="J19" s="34"/>
      <c r="K19" s="34"/>
      <c r="L19" s="34" t="e">
        <f>_xlfn.IFS(AND('Udregning 1'!Z34&gt;0,'Udregning 1'!Z36&lt;1),'Udregning 1'!Z34,AND('Udregning 1'!Z34&lt;1,'Udregning 1'!Z36&gt;0),'Udregning 1'!Z36,AND('Udregning 1'!Z34&gt;0,'Udregning 1'!Z36&gt;0),'Udregning 1'!Z36,AND('Udregning 1'!Z34&lt;1,'Udregning 1'!Z36&lt;1),L17)</f>
        <v>#N/A</v>
      </c>
      <c r="M19" s="34"/>
      <c r="N19" s="35"/>
      <c r="R19" s="43"/>
      <c r="S19" s="34" t="e">
        <f t="shared" si="0"/>
        <v>#N/A</v>
      </c>
      <c r="T19" s="34"/>
      <c r="U19" s="34" t="e">
        <f t="shared" si="2"/>
        <v>#N/A</v>
      </c>
      <c r="V19" s="44"/>
      <c r="AA19" s="33"/>
      <c r="AB19" s="34" t="e">
        <f t="shared" si="1"/>
        <v>#N/A</v>
      </c>
      <c r="AC19" s="34"/>
      <c r="AD19" s="34" t="e">
        <f t="shared" si="3"/>
        <v>#N/A</v>
      </c>
      <c r="AE19" s="35"/>
    </row>
    <row r="20" spans="2:31" x14ac:dyDescent="0.25">
      <c r="B20" s="33" t="e">
        <f>D19+1</f>
        <v>#N/A</v>
      </c>
      <c r="C20" s="34"/>
      <c r="D20" s="34" t="e">
        <f>D19+$D$5</f>
        <v>#N/A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R20" s="43"/>
      <c r="S20" s="34" t="e">
        <f t="shared" si="0"/>
        <v>#N/A</v>
      </c>
      <c r="T20" s="34"/>
      <c r="U20" s="34" t="e">
        <f t="shared" si="2"/>
        <v>#N/A</v>
      </c>
      <c r="V20" s="44"/>
      <c r="AA20" s="33"/>
      <c r="AB20" s="34" t="e">
        <f t="shared" si="1"/>
        <v>#N/A</v>
      </c>
      <c r="AC20" s="34"/>
      <c r="AD20" s="34" t="e">
        <f t="shared" si="3"/>
        <v>#N/A</v>
      </c>
      <c r="AE20" s="35"/>
    </row>
    <row r="21" spans="2:31" x14ac:dyDescent="0.25">
      <c r="B21" s="33" t="e">
        <f>D20+1</f>
        <v>#N/A</v>
      </c>
      <c r="C21" s="34"/>
      <c r="D21" s="34" t="e">
        <f>D20+$D$5</f>
        <v>#N/A</v>
      </c>
      <c r="E21" s="34"/>
      <c r="F21" s="34" t="e">
        <f>_xlfn.IFS(AND($F47&gt;0,$F47&lt;2),'Udregning 1'!$AD$1,AND($F47&gt;1,$F47&lt;3),'Udregning 1'!$AC$1,AND($F47&gt;2,$F47&lt;5),'Udregning 1'!$AB$1,AND($F47&gt;4,$F47&lt;9),'Udregning 1'!$AA$1,AND($F47&gt;8,$F47&lt;17),'Udregning 1'!$Y$1,AND($F47&gt;16,$F47&lt;33),'Udregning 1'!$W$1,AND($F47&gt;32,$F47&lt;65),'Udregning 1'!$U$1,AND($F47&gt;64,$F47&lt;129),'Udregning 1'!$S$1)</f>
        <v>#N/A</v>
      </c>
      <c r="G21" s="34" t="e">
        <f>_xlfn.IFS(AND($F47&gt;0,$F47&lt;2),'Udregning 1'!$AD$2,AND($F47&gt;1,$F47&lt;3),'Udregning 1'!$AC$2,AND($F47&gt;2,$F47&lt;5),'Udregning 1'!$AB$2,AND($F47&gt;4,$F47&lt;9),'Udregning 1'!$AA$2,AND($F47&gt;8,$F47&lt;17),'Udregning 1'!$Y$2,AND($F47&gt;16,$F47&lt;33),'Udregning 1'!$W$2,AND($F47&gt;32,$F47&lt;65),'Udregning 1'!$U$2,AND($F47&gt;64,$F47&lt;129),'Udregning 1'!$S$2)</f>
        <v>#N/A</v>
      </c>
      <c r="H21" s="34"/>
      <c r="I21" s="34"/>
      <c r="J21" s="34"/>
      <c r="K21" s="34"/>
      <c r="L21" s="34" t="e">
        <f>_xlfn.IFS(AND('Udregning 1'!Z36&gt;0,'Udregning 1'!Z38&lt;1),'Udregning 1'!Z36,AND('Udregning 1'!Z36&lt;1,'Udregning 1'!Z38&gt;0),'Udregning 1'!Z38,AND('Udregning 1'!Z36&gt;0,'Udregning 1'!Z38&gt;0),'Udregning 1'!Z38,AND('Udregning 1'!Z36&lt;1,'Udregning 1'!Z38&lt;1),L19)</f>
        <v>#N/A</v>
      </c>
      <c r="M21" s="34"/>
      <c r="N21" s="35"/>
      <c r="R21" s="43"/>
      <c r="S21" s="34" t="e">
        <f t="shared" si="0"/>
        <v>#N/A</v>
      </c>
      <c r="T21" s="34"/>
      <c r="U21" s="34" t="e">
        <f t="shared" si="2"/>
        <v>#N/A</v>
      </c>
      <c r="V21" s="44"/>
      <c r="AA21" s="33"/>
      <c r="AB21" s="34" t="e">
        <f t="shared" si="1"/>
        <v>#N/A</v>
      </c>
      <c r="AC21" s="34"/>
      <c r="AD21" s="34" t="e">
        <f t="shared" si="3"/>
        <v>#N/A</v>
      </c>
      <c r="AE21" s="35"/>
    </row>
    <row r="22" spans="2:31" x14ac:dyDescent="0.25">
      <c r="B22" s="33" t="e">
        <f>D21+1</f>
        <v>#N/A</v>
      </c>
      <c r="C22" s="34"/>
      <c r="D22" s="34" t="e">
        <f>D21+$D$5</f>
        <v>#N/A</v>
      </c>
      <c r="E22" s="34"/>
      <c r="F22" s="34"/>
      <c r="G22" s="34"/>
      <c r="H22" s="34"/>
      <c r="I22" s="34"/>
      <c r="J22" s="34"/>
      <c r="K22" s="34"/>
      <c r="L22" s="34"/>
      <c r="M22" s="34"/>
      <c r="N22" s="35"/>
      <c r="R22" s="43"/>
      <c r="S22" s="34" t="e">
        <f t="shared" si="0"/>
        <v>#N/A</v>
      </c>
      <c r="T22" s="34"/>
      <c r="U22" s="34" t="e">
        <f t="shared" si="2"/>
        <v>#N/A</v>
      </c>
      <c r="V22" s="44"/>
      <c r="AA22" s="33"/>
      <c r="AB22" s="34" t="e">
        <f t="shared" si="1"/>
        <v>#N/A</v>
      </c>
      <c r="AC22" s="34"/>
      <c r="AD22" s="34" t="e">
        <f t="shared" si="3"/>
        <v>#N/A</v>
      </c>
      <c r="AE22" s="35"/>
    </row>
    <row r="23" spans="2:31" x14ac:dyDescent="0.25">
      <c r="B23" s="33" t="e">
        <f>D22+1</f>
        <v>#N/A</v>
      </c>
      <c r="C23" s="34"/>
      <c r="D23" s="34" t="e">
        <f>D22+$D$5</f>
        <v>#N/A</v>
      </c>
      <c r="E23" s="34"/>
      <c r="F23" s="34"/>
      <c r="G23" s="34"/>
      <c r="H23" s="34"/>
      <c r="I23" s="34"/>
      <c r="J23" s="34"/>
      <c r="K23" s="34"/>
      <c r="L23" s="34" t="e">
        <f>_xlfn.IFS(AND('Udregning 1'!Z38&gt;0,'Udregning 1'!Z40&lt;1),'Udregning 1'!Z38,AND('Udregning 1'!Z38&lt;1,'Udregning 1'!Z40&gt;0),'Udregning 1'!Z40,AND('Udregning 1'!Z38&gt;0,'Udregning 1'!Z40&gt;0),'Udregning 1'!Z40,AND('Udregning 1'!Z38&lt;1,'Udregning 1'!Z40&lt;1),L21)</f>
        <v>#N/A</v>
      </c>
      <c r="M23" s="34"/>
      <c r="N23" s="35"/>
      <c r="R23" s="43"/>
      <c r="S23" s="34" t="e">
        <f t="shared" si="0"/>
        <v>#N/A</v>
      </c>
      <c r="T23" s="34"/>
      <c r="U23" s="34" t="e">
        <f t="shared" si="2"/>
        <v>#N/A</v>
      </c>
      <c r="V23" s="44"/>
      <c r="AA23" s="33"/>
      <c r="AB23" s="34" t="e">
        <f t="shared" si="1"/>
        <v>#N/A</v>
      </c>
      <c r="AC23" s="34"/>
      <c r="AD23" s="34" t="e">
        <f t="shared" si="3"/>
        <v>#N/A</v>
      </c>
      <c r="AE23" s="35"/>
    </row>
    <row r="24" spans="2:31" x14ac:dyDescent="0.25">
      <c r="B24" s="33" t="e">
        <f>D23+1</f>
        <v>#N/A</v>
      </c>
      <c r="C24" s="34"/>
      <c r="D24" s="34" t="e">
        <f>D23+$D$5</f>
        <v>#N/A</v>
      </c>
      <c r="E24" s="34"/>
      <c r="F24" s="34">
        <f>_xlfn.IFS(AND(F29&gt;0,F29&lt;3,'Udregning 1'!P4&lt;1),'Udregning 1'!S2,AND(F29&gt;2,F29&lt;5,'Udregning 1'!P4&lt;1),'Udregning 1'!U2,AND(F29&gt;4,F29&lt;9,'Udregning 1'!P4&lt;1),'Udregning 1'!W2,AND(F29&gt;8,F29&lt;17,'Udregning 1'!P4&lt;1),'Udregning 1'!Y2,AND(F29&gt;16,F29&lt;33,'Udregning 1'!P4&lt;1),'Udregning 1'!AA2,AND(F29&gt;32,F29&lt;65,'Udregning 1'!P4&lt;1),'Udregning 1'!AB2,AND(F29&gt;64,F29&lt;129,'Udregning 1'!P4&lt;1),'Udregning 1'!AC2,AND(F29&gt;128,F29&gt;257,'Udregning 1'!P4&lt;1),'Udregning 1'!AD2,AND('Udregning 1'!P4&gt;0,'Udregning 1'!X22=128),2,AND('Udregning 1'!P4&gt;0,'Udregning 1'!X22=192),4,AND('Udregning 1'!P4&gt;0,'Udregning 1'!X22=224),8,AND('Udregning 1'!P4&gt;0,'Udregning 1'!X22=240),16,AND('Udregning 1'!P4&gt;0,'Udregning 1'!X22=248),32,AND('Udregning 1'!P4&gt;0,'Udregning 1'!X22=252),64,AND('Udregning 1'!P4&gt;0,'Udregning 1'!X22=254),128,AND('Udregning 1'!P4&gt;0,'Udregning 1'!X22=255),256,F29&lt;1,0)</f>
        <v>0</v>
      </c>
      <c r="G24" s="34"/>
      <c r="H24" s="34" t="e">
        <f>_xlfn.IFS('Udregning 1'!W20=1,0,'Udregning 1'!W20=2,0,AND('Udregning 1'!W20&gt;0,'Udregning 1'!W20&lt;3),4,AND('Udregning 1'!W20&gt;2,'Udregning 1'!W20&lt;7),8,AND('Udregning 1'!W20&gt;6,'Udregning 1'!W20&lt;15),16,AND('Udregning 1'!W20&gt;14,'Udregning 1'!W20&lt;31),32,AND('Udregning 1'!W20&gt;30,'Udregning 1'!W20&lt;63),64,AND('Udregning 1'!W20&gt;62,'Udregning 1'!W20&lt;127),128)</f>
        <v>#N/A</v>
      </c>
      <c r="I24" s="34"/>
      <c r="J24" s="34"/>
      <c r="K24" s="34"/>
      <c r="L24" s="34"/>
      <c r="M24" s="34"/>
      <c r="N24" s="35"/>
      <c r="R24" s="43"/>
      <c r="S24" s="34" t="e">
        <f t="shared" si="0"/>
        <v>#N/A</v>
      </c>
      <c r="T24" s="34"/>
      <c r="U24" s="34" t="e">
        <f t="shared" si="2"/>
        <v>#N/A</v>
      </c>
      <c r="V24" s="44"/>
      <c r="AA24" s="33"/>
      <c r="AB24" s="34" t="e">
        <f t="shared" si="1"/>
        <v>#N/A</v>
      </c>
      <c r="AC24" s="34"/>
      <c r="AD24" s="34" t="e">
        <f t="shared" si="3"/>
        <v>#N/A</v>
      </c>
      <c r="AE24" s="35"/>
    </row>
    <row r="25" spans="2:31" x14ac:dyDescent="0.25">
      <c r="B25" s="33" t="e">
        <f>D24+1</f>
        <v>#N/A</v>
      </c>
      <c r="C25" s="34"/>
      <c r="D25" s="34" t="e">
        <f>D24+$D$5</f>
        <v>#N/A</v>
      </c>
      <c r="E25" s="34"/>
      <c r="F25" s="34"/>
      <c r="G25" s="34"/>
      <c r="H25" s="34"/>
      <c r="I25" s="34"/>
      <c r="J25" s="34"/>
      <c r="K25" s="34"/>
      <c r="L25" s="34"/>
      <c r="M25" s="34"/>
      <c r="N25" s="35"/>
      <c r="R25" s="43"/>
      <c r="S25" s="34" t="e">
        <f t="shared" si="0"/>
        <v>#N/A</v>
      </c>
      <c r="T25" s="34"/>
      <c r="U25" s="34" t="e">
        <f t="shared" si="2"/>
        <v>#N/A</v>
      </c>
      <c r="V25" s="44"/>
      <c r="AA25" s="33"/>
      <c r="AB25" s="34" t="e">
        <f t="shared" si="1"/>
        <v>#N/A</v>
      </c>
      <c r="AC25" s="34"/>
      <c r="AD25" s="34" t="e">
        <f t="shared" si="3"/>
        <v>#N/A</v>
      </c>
      <c r="AE25" s="35"/>
    </row>
    <row r="26" spans="2:31" x14ac:dyDescent="0.25">
      <c r="B26" s="33" t="e">
        <f>D25+1</f>
        <v>#N/A</v>
      </c>
      <c r="C26" s="34"/>
      <c r="D26" s="34" t="e">
        <f>D25+$D$5</f>
        <v>#N/A</v>
      </c>
      <c r="E26" s="34"/>
      <c r="F26" s="34">
        <f>_xlfn.IFS(AND('Udregning 1'!E20&gt;0,'Udregning 1'!E20&lt;3,'Udregning 1'!P4&lt;1),'Udregning 1'!S2,AND('Udregning 1'!E20&gt;2,'Udregning 1'!E20&lt;5,'Udregning 1'!P4&lt;1),'Udregning 1'!U2,AND('Udregning 1'!E20&gt;4,'Udregning 1'!E20&lt;9,'Udregning 1'!P4&lt;1),'Udregning 1'!W2,AND('Udregning 1'!E20&gt;8,'Udregning 1'!E20&lt;17,'Udregning 1'!P4&lt;1),'Udregning 1'!Y2,AND('Udregning 1'!E20&gt;16,'Udregning 1'!E20&lt;33,'Udregning 1'!P4&lt;1),'Udregning 1'!AA2,AND('Udregning 1'!E20&gt;32,'Udregning 1'!E20&lt;65,'Udregning 1'!P4&lt;1),'Udregning 1'!AB2,AND('Udregning 1'!E20&gt;64,'Udregning 1'!E20&lt;129,'Udregning 1'!P4&lt;1),'Udregning 1'!AC2,AND('Udregning 1'!E20&gt;128,'Udregning 1'!E20&gt;257,'Udregning 1'!P4&lt;1),'Udregning 1'!AD2,AND('Udregning 1'!P4&gt;0,'Udregning 1'!X22=128),2,AND('Udregning 1'!P4&gt;0,'Udregning 1'!X22=192),4,AND('Udregning 1'!P4&gt;0,'Udregning 1'!X22=224),8,AND('Udregning 1'!P4&gt;0,'Udregning 1'!X22=240),16,AND('Udregning 1'!P4&gt;0,'Udregning 1'!X22=248),32,AND('Udregning 1'!P4&gt;0,'Udregning 1'!X22=252),64,AND('Udregning 1'!P4&gt;0,'Udregning 1'!X22=254),128,AND('Udregning 1'!P4&gt;0,'Udregning 1'!X22=255),256,'Udregning 1'!E20&lt;1,0)</f>
        <v>0</v>
      </c>
      <c r="G26" s="34"/>
      <c r="H26" s="34"/>
      <c r="I26" s="34"/>
      <c r="J26" s="34"/>
      <c r="K26" s="34"/>
      <c r="L26" s="34"/>
      <c r="M26" s="34"/>
      <c r="N26" s="35"/>
      <c r="R26" s="43"/>
      <c r="S26" s="34" t="e">
        <f t="shared" si="0"/>
        <v>#N/A</v>
      </c>
      <c r="T26" s="34"/>
      <c r="U26" s="34" t="e">
        <f t="shared" si="2"/>
        <v>#N/A</v>
      </c>
      <c r="V26" s="44"/>
      <c r="AA26" s="33"/>
      <c r="AB26" s="34" t="e">
        <f t="shared" si="1"/>
        <v>#N/A</v>
      </c>
      <c r="AC26" s="34"/>
      <c r="AD26" s="34" t="e">
        <f t="shared" si="3"/>
        <v>#N/A</v>
      </c>
      <c r="AE26" s="35"/>
    </row>
    <row r="27" spans="2:31" x14ac:dyDescent="0.25">
      <c r="B27" s="33" t="e">
        <f>D26+1</f>
        <v>#N/A</v>
      </c>
      <c r="C27" s="34"/>
      <c r="D27" s="34" t="e">
        <f>D26+$D$5</f>
        <v>#N/A</v>
      </c>
      <c r="E27" s="34"/>
      <c r="F27" s="34"/>
      <c r="G27" s="34"/>
      <c r="H27" s="34"/>
      <c r="I27" s="34"/>
      <c r="J27" s="34"/>
      <c r="K27" s="34"/>
      <c r="L27" s="34"/>
      <c r="M27" s="34"/>
      <c r="N27" s="35"/>
      <c r="R27" s="43"/>
      <c r="S27" s="34" t="e">
        <f t="shared" si="0"/>
        <v>#N/A</v>
      </c>
      <c r="T27" s="34"/>
      <c r="U27" s="34" t="e">
        <f t="shared" si="2"/>
        <v>#N/A</v>
      </c>
      <c r="V27" s="44"/>
      <c r="AA27" s="33"/>
      <c r="AB27" s="34" t="e">
        <f t="shared" si="1"/>
        <v>#N/A</v>
      </c>
      <c r="AC27" s="34"/>
      <c r="AD27" s="34" t="e">
        <f t="shared" si="3"/>
        <v>#N/A</v>
      </c>
      <c r="AE27" s="35"/>
    </row>
    <row r="28" spans="2:31" x14ac:dyDescent="0.25">
      <c r="B28" s="33" t="e">
        <f>D27+1</f>
        <v>#N/A</v>
      </c>
      <c r="C28" s="34"/>
      <c r="D28" s="34" t="e">
        <f>D27+$D$5</f>
        <v>#N/A</v>
      </c>
      <c r="E28" s="34"/>
      <c r="F28" s="34"/>
      <c r="G28" s="34"/>
      <c r="H28" s="34"/>
      <c r="I28" s="34"/>
      <c r="J28" s="34"/>
      <c r="K28" s="34"/>
      <c r="L28" s="34"/>
      <c r="M28" s="34"/>
      <c r="N28" s="35"/>
      <c r="R28" s="43"/>
      <c r="S28" s="34" t="e">
        <f t="shared" si="0"/>
        <v>#N/A</v>
      </c>
      <c r="T28" s="34"/>
      <c r="U28" s="34" t="e">
        <f t="shared" si="2"/>
        <v>#N/A</v>
      </c>
      <c r="V28" s="44"/>
      <c r="AA28" s="33"/>
      <c r="AB28" s="34" t="e">
        <f t="shared" si="1"/>
        <v>#N/A</v>
      </c>
      <c r="AC28" s="34"/>
      <c r="AD28" s="34" t="e">
        <f t="shared" si="3"/>
        <v>#N/A</v>
      </c>
      <c r="AE28" s="35"/>
    </row>
    <row r="29" spans="2:31" x14ac:dyDescent="0.25">
      <c r="B29" s="33" t="e">
        <f>D28+1</f>
        <v>#N/A</v>
      </c>
      <c r="C29" s="34"/>
      <c r="D29" s="34" t="e">
        <f>D28+$D$5</f>
        <v>#N/A</v>
      </c>
      <c r="E29" s="34"/>
      <c r="F29" s="37">
        <f>_xlfn.IFS('Udregning 1'!D20&lt;'Udregning 1'!E20,'Udregning 1'!E20,'Udregning 1'!E20&lt;'Udregning 1'!D20,'Udregning 1'!D20,'Udregning 1'!D20='Udregning 1'!E20,'Udregning 1'!E20)</f>
        <v>0</v>
      </c>
      <c r="G29" s="34"/>
      <c r="H29" s="34"/>
      <c r="I29" s="34"/>
      <c r="J29" s="34"/>
      <c r="K29" s="34"/>
      <c r="L29" s="34"/>
      <c r="M29" s="34"/>
      <c r="N29" s="35"/>
      <c r="R29" s="43"/>
      <c r="S29" s="34" t="e">
        <f t="shared" si="0"/>
        <v>#N/A</v>
      </c>
      <c r="T29" s="34"/>
      <c r="U29" s="34" t="e">
        <f t="shared" si="2"/>
        <v>#N/A</v>
      </c>
      <c r="V29" s="44"/>
      <c r="AA29" s="33"/>
      <c r="AB29" s="34" t="e">
        <f t="shared" si="1"/>
        <v>#N/A</v>
      </c>
      <c r="AC29" s="34"/>
      <c r="AD29" s="34" t="e">
        <f t="shared" si="3"/>
        <v>#N/A</v>
      </c>
      <c r="AE29" s="35"/>
    </row>
    <row r="30" spans="2:31" x14ac:dyDescent="0.25">
      <c r="B30" s="33" t="e">
        <f>D29+1</f>
        <v>#N/A</v>
      </c>
      <c r="C30" s="34"/>
      <c r="D30" s="34" t="e">
        <f>D29+$D$5</f>
        <v>#N/A</v>
      </c>
      <c r="E30" s="34"/>
      <c r="F30" s="34"/>
      <c r="G30" s="34"/>
      <c r="H30" s="34"/>
      <c r="I30" s="34"/>
      <c r="J30" s="34"/>
      <c r="K30" s="34"/>
      <c r="L30" s="34"/>
      <c r="M30" s="34"/>
      <c r="N30" s="35"/>
      <c r="R30" s="43"/>
      <c r="S30" s="34" t="e">
        <f t="shared" si="0"/>
        <v>#N/A</v>
      </c>
      <c r="T30" s="34"/>
      <c r="U30" s="34" t="e">
        <f t="shared" si="2"/>
        <v>#N/A</v>
      </c>
      <c r="V30" s="44"/>
      <c r="AA30" s="33"/>
      <c r="AB30" s="34" t="e">
        <f t="shared" si="1"/>
        <v>#N/A</v>
      </c>
      <c r="AC30" s="34"/>
      <c r="AD30" s="34" t="e">
        <f t="shared" si="3"/>
        <v>#N/A</v>
      </c>
      <c r="AE30" s="35"/>
    </row>
    <row r="31" spans="2:31" x14ac:dyDescent="0.25">
      <c r="B31" s="33" t="e">
        <f>D30+1</f>
        <v>#N/A</v>
      </c>
      <c r="C31" s="34"/>
      <c r="D31" s="34" t="e">
        <f>D30+$D$5</f>
        <v>#N/A</v>
      </c>
      <c r="E31" s="34"/>
      <c r="F31" s="48">
        <f>_xlfn.IFS(AND('Udregning 1'!Z24&gt;1,'Udregning 1'!Z24&lt;3),4,AND('Udregning 1'!Z24&gt;2,'Udregning 1'!Z24&lt;7),8,AND('Udregning 1'!Z24&gt;6,'Udregning 1'!Z24&lt;15),16,AND('Udregning 1'!Z24&gt;14,'Udregning 1'!Z24&lt;31),32,AND('Udregning 1'!Z24&gt;30,'Udregning 1'!Z24&lt;63),64,AND('Udregning 1'!Z24&gt;62,'Udregning 1'!Z24&lt;127),128,AND('Udregning 1'!Z24&gt;126,'Udregning 1'!Z24&lt;255),1,AND('Udregning 1'!Z24&gt;254,'Udregning 1'!Z24&lt;511),2,AND('Udregning 1'!Z24&gt;510,'Udregning 1'!Z24&lt;1023),4,AND('Udregning 1'!Z24&gt;1022,'Udregning 1'!Z24&lt;2047),8,AND('Udregning 1'!Z24&gt;2046,'Udregning 1'!Z24&lt;4095),16,AND('Udregning 1'!Z24&gt;4094,'Udregning 1'!Z24&lt;8191),32,AND('Udregning 1'!Z24&gt;8190,'Udregning 1'!Z24&lt;16383),64,AND('Udregning 1'!Z24&gt;16382,'Udregning 1'!Z24&lt;32767),128,AND('Udregning 1'!Z24&gt;32766,'Udregning 1'!Z24&lt;65535),1,AND('Udregning 1'!Z24&gt;65534,'Udregning 1'!Z24&lt;131071),2,AND('Udregning 1'!Z24&gt;131070,'Udregning 1'!Z24&lt;262143),4,AND('Udregning 1'!Z24&gt;262142,'Udregning 1'!Z24&lt;524287),8,AND('Udregning 1'!Z24&gt;524286,'Udregning 1'!Z24&lt;1048575),16,AND('Udregning 1'!Z24&gt;1048574,'Udregning 1'!Z24&lt;2097151),32,AND('Udregning 1'!Z24&gt;2097150,'Udregning 1'!Z24&lt;4194303),64,AND('Udregning 1'!Z24&gt;4194302,'Udregning 1'!Z24&lt;8388607),128,AND('Udregning 1'!Z24&gt;8388606,'Udregning 1'!Z24&lt;21677215),1,'Udregning 1'!Z24&lt;1,0)</f>
        <v>0</v>
      </c>
      <c r="G31" s="27">
        <v>128</v>
      </c>
      <c r="H31" s="27">
        <v>1</v>
      </c>
      <c r="I31" s="27">
        <v>128</v>
      </c>
      <c r="J31" s="27">
        <v>32768</v>
      </c>
      <c r="K31" s="27">
        <v>8388608</v>
      </c>
      <c r="L31" s="27"/>
      <c r="M31" s="34"/>
      <c r="N31" s="35"/>
      <c r="R31" s="43"/>
      <c r="S31" s="34" t="e">
        <f t="shared" si="0"/>
        <v>#N/A</v>
      </c>
      <c r="T31" s="34"/>
      <c r="U31" s="34" t="e">
        <f t="shared" si="2"/>
        <v>#N/A</v>
      </c>
      <c r="V31" s="44"/>
      <c r="AA31" s="33"/>
      <c r="AB31" s="34" t="e">
        <f t="shared" si="1"/>
        <v>#N/A</v>
      </c>
      <c r="AC31" s="34"/>
      <c r="AD31" s="34" t="e">
        <f t="shared" si="3"/>
        <v>#N/A</v>
      </c>
      <c r="AE31" s="35"/>
    </row>
    <row r="32" spans="2:31" x14ac:dyDescent="0.25">
      <c r="B32" s="33" t="e">
        <f>D31+1</f>
        <v>#N/A</v>
      </c>
      <c r="C32" s="34"/>
      <c r="D32" s="34" t="e">
        <f>D31+$D$5</f>
        <v>#N/A</v>
      </c>
      <c r="E32" s="34"/>
      <c r="F32" s="36"/>
      <c r="G32" s="27">
        <v>192</v>
      </c>
      <c r="H32" s="27">
        <v>2</v>
      </c>
      <c r="I32" s="27">
        <v>64</v>
      </c>
      <c r="J32" s="27">
        <v>16384</v>
      </c>
      <c r="K32" s="27">
        <v>4194304</v>
      </c>
      <c r="L32" s="27"/>
      <c r="M32" s="34"/>
      <c r="N32" s="35"/>
      <c r="R32" s="43"/>
      <c r="S32" s="34" t="e">
        <f t="shared" si="0"/>
        <v>#N/A</v>
      </c>
      <c r="T32" s="34"/>
      <c r="U32" s="34" t="e">
        <f t="shared" si="2"/>
        <v>#N/A</v>
      </c>
      <c r="V32" s="44"/>
      <c r="AA32" s="33"/>
      <c r="AB32" s="34" t="e">
        <f t="shared" si="1"/>
        <v>#N/A</v>
      </c>
      <c r="AC32" s="34"/>
      <c r="AD32" s="34" t="e">
        <f t="shared" si="3"/>
        <v>#N/A</v>
      </c>
      <c r="AE32" s="35"/>
    </row>
    <row r="33" spans="2:31" x14ac:dyDescent="0.25">
      <c r="B33" s="33" t="e">
        <f>D32+1</f>
        <v>#N/A</v>
      </c>
      <c r="C33" s="34"/>
      <c r="D33" s="34" t="e">
        <f>D32+$D$5</f>
        <v>#N/A</v>
      </c>
      <c r="E33" s="34"/>
      <c r="F33" s="48">
        <f>_xlfn.IFS(AND('Udregning 1'!Z26&gt;1,'Udregning 1'!Z26&lt;3),4,AND('Udregning 1'!Z26&gt;2,'Udregning 1'!Z26&lt;7),8,AND('Udregning 1'!Z26&gt;6,'Udregning 1'!Z26&lt;15),16,AND('Udregning 1'!Z26&gt;14,'Udregning 1'!Z26&lt;31),32,AND('Udregning 1'!Z26&gt;30,'Udregning 1'!Z26&lt;63),64,AND('Udregning 1'!Z26&gt;62,'Udregning 1'!Z26&lt;127),128,AND('Udregning 1'!Z26&gt;126,'Udregning 1'!Z26&lt;255),1,AND('Udregning 1'!Z26&gt;254,'Udregning 1'!Z26&lt;511),2,AND('Udregning 1'!Z26&gt;510,'Udregning 1'!Z26&lt;1023),4,AND('Udregning 1'!Z26&gt;1022,'Udregning 1'!Z26&lt;2047),8,AND('Udregning 1'!Z26&gt;2046,'Udregning 1'!Z26&lt;4095),16,AND('Udregning 1'!Z26&gt;4094,'Udregning 1'!Z26&lt;8191),32,AND('Udregning 1'!Z26&gt;8190,'Udregning 1'!Z26&lt;16383),64,AND('Udregning 1'!Z26&gt;16382,'Udregning 1'!Z26&lt;32767),128,AND('Udregning 1'!Z26&gt;32766,'Udregning 1'!Z26&lt;65535),1,AND('Udregning 1'!Z26&gt;65534,'Udregning 1'!Z26&lt;131071),2,AND('Udregning 1'!Z26&gt;131070,'Udregning 1'!Z26&lt;262143),4,AND('Udregning 1'!Z26&gt;262142,'Udregning 1'!Z26&lt;524287),8,AND('Udregning 1'!Z26&gt;524286,'Udregning 1'!Z26&lt;1048575),16,AND('Udregning 1'!Z26&gt;1048574,'Udregning 1'!Z26&lt;2097151),32,AND('Udregning 1'!Z26&gt;2097150,'Udregning 1'!Z26&lt;4194303),64,AND('Udregning 1'!Z26&gt;4194302,'Udregning 1'!Z26&lt;8388607),128,AND('Udregning 1'!Z26&gt;8388606,'Udregning 1'!Z26&lt;21677215),1,AND(F31&lt;1,'Udregning 1'!Z26&lt;1),0,AND('Udregning 1'!Z26&lt;1,F31&gt;0),F31)</f>
        <v>0</v>
      </c>
      <c r="G33" s="27">
        <v>224</v>
      </c>
      <c r="H33" s="27">
        <v>3</v>
      </c>
      <c r="I33" s="27">
        <v>32</v>
      </c>
      <c r="J33" s="27">
        <v>8192</v>
      </c>
      <c r="K33" s="27">
        <v>2097152</v>
      </c>
      <c r="L33" s="27"/>
      <c r="M33" s="34"/>
      <c r="N33" s="35"/>
      <c r="R33" s="43"/>
      <c r="S33" s="34" t="e">
        <f t="shared" si="0"/>
        <v>#N/A</v>
      </c>
      <c r="T33" s="34"/>
      <c r="U33" s="34" t="e">
        <f t="shared" si="2"/>
        <v>#N/A</v>
      </c>
      <c r="V33" s="44"/>
      <c r="AA33" s="33"/>
      <c r="AB33" s="34" t="e">
        <f t="shared" si="1"/>
        <v>#N/A</v>
      </c>
      <c r="AC33" s="34"/>
      <c r="AD33" s="34" t="e">
        <f t="shared" si="3"/>
        <v>#N/A</v>
      </c>
      <c r="AE33" s="35"/>
    </row>
    <row r="34" spans="2:31" x14ac:dyDescent="0.25">
      <c r="B34" s="33" t="e">
        <f>D33+1</f>
        <v>#N/A</v>
      </c>
      <c r="C34" s="34"/>
      <c r="D34" s="34" t="e">
        <f>D33+$D$5</f>
        <v>#N/A</v>
      </c>
      <c r="E34" s="34"/>
      <c r="F34" s="36"/>
      <c r="G34" s="27">
        <v>240</v>
      </c>
      <c r="H34" s="27">
        <v>4</v>
      </c>
      <c r="I34" s="27">
        <v>16</v>
      </c>
      <c r="J34" s="27">
        <v>4096</v>
      </c>
      <c r="K34" s="27">
        <v>1048576</v>
      </c>
      <c r="L34" s="27"/>
      <c r="M34" s="34"/>
      <c r="N34" s="35"/>
      <c r="R34" s="43"/>
      <c r="S34" s="34" t="e">
        <f t="shared" si="0"/>
        <v>#N/A</v>
      </c>
      <c r="T34" s="34"/>
      <c r="U34" s="34" t="e">
        <f t="shared" si="2"/>
        <v>#N/A</v>
      </c>
      <c r="V34" s="44"/>
      <c r="AA34" s="33"/>
      <c r="AB34" s="34" t="e">
        <f t="shared" si="1"/>
        <v>#N/A</v>
      </c>
      <c r="AC34" s="34"/>
      <c r="AD34" s="34" t="e">
        <f t="shared" si="3"/>
        <v>#N/A</v>
      </c>
      <c r="AE34" s="35"/>
    </row>
    <row r="35" spans="2:31" x14ac:dyDescent="0.25">
      <c r="B35" s="33" t="e">
        <f>D34+1</f>
        <v>#N/A</v>
      </c>
      <c r="C35" s="34"/>
      <c r="D35" s="34" t="e">
        <f>D34+$D$5</f>
        <v>#N/A</v>
      </c>
      <c r="E35" s="34"/>
      <c r="F35" s="48">
        <f>_xlfn.IFS(AND('Udregning 1'!Z28&gt;1,'Udregning 1'!Z28&lt;3),4,AND('Udregning 1'!Z28&gt;2,'Udregning 1'!Z28&lt;7),8,AND('Udregning 1'!Z28&gt;6,'Udregning 1'!Z28&lt;15),16,AND('Udregning 1'!Z28&gt;14,'Udregning 1'!Z28&lt;31),32,AND('Udregning 1'!Z28&gt;30,'Udregning 1'!Z28&lt;63),64,AND('Udregning 1'!Z28&gt;62,'Udregning 1'!Z28&lt;127),128,AND('Udregning 1'!Z28&gt;126,'Udregning 1'!Z28&lt;255),1,AND('Udregning 1'!Z28&gt;254,'Udregning 1'!Z28&lt;511),2,AND('Udregning 1'!Z28&gt;510,'Udregning 1'!Z28&lt;1023),4,AND('Udregning 1'!Z28&gt;1022,'Udregning 1'!Z28&lt;2047),8,AND('Udregning 1'!Z28&gt;2046,'Udregning 1'!Z28&lt;4095),16,AND('Udregning 1'!Z28&gt;4094,'Udregning 1'!Z28&lt;8191),32,AND('Udregning 1'!Z28&gt;8190,'Udregning 1'!Z28&lt;16383),64,AND('Udregning 1'!Z28&gt;16382,'Udregning 1'!Z28&lt;32767),128,AND('Udregning 1'!Z28&gt;32766,'Udregning 1'!Z28&lt;65535),1,AND('Udregning 1'!Z28&gt;65534,'Udregning 1'!Z28&lt;131071),2,AND('Udregning 1'!Z28&gt;131070,'Udregning 1'!Z28&lt;262143),4,AND('Udregning 1'!Z28&gt;262142,'Udregning 1'!Z28&lt;524287),8,AND('Udregning 1'!Z28&gt;524286,'Udregning 1'!Z28&lt;1048575),16,AND('Udregning 1'!Z28&gt;1048574,'Udregning 1'!Z28&lt;2097151),32,AND('Udregning 1'!Z28&gt;2097150,'Udregning 1'!Z28&lt;4194303),64,AND('Udregning 1'!Z28&gt;4194302,'Udregning 1'!Z28&lt;8388607),128,AND('Udregning 1'!Z28&gt;8388606,'Udregning 1'!Z28&lt;21677215),1,AND(F33&lt;1,'Udregning 1'!Z28&lt;1),0,AND('Udregning 1'!Z28&lt;1,F33&gt;0),F33)</f>
        <v>0</v>
      </c>
      <c r="G35" s="27">
        <v>248</v>
      </c>
      <c r="H35" s="27">
        <v>5</v>
      </c>
      <c r="I35" s="27">
        <v>8</v>
      </c>
      <c r="J35" s="27">
        <v>2048</v>
      </c>
      <c r="K35" s="27">
        <v>524288</v>
      </c>
      <c r="L35" s="27"/>
      <c r="M35" s="34"/>
      <c r="N35" s="35"/>
      <c r="R35" s="43"/>
      <c r="S35" s="34" t="e">
        <f t="shared" si="0"/>
        <v>#N/A</v>
      </c>
      <c r="T35" s="34"/>
      <c r="U35" s="34" t="e">
        <f t="shared" si="2"/>
        <v>#N/A</v>
      </c>
      <c r="V35" s="44"/>
      <c r="AA35" s="33"/>
      <c r="AB35" s="34" t="e">
        <f t="shared" si="1"/>
        <v>#N/A</v>
      </c>
      <c r="AC35" s="34"/>
      <c r="AD35" s="34" t="e">
        <f t="shared" si="3"/>
        <v>#N/A</v>
      </c>
      <c r="AE35" s="35"/>
    </row>
    <row r="36" spans="2:31" x14ac:dyDescent="0.25">
      <c r="B36" s="33" t="e">
        <f>D35+1</f>
        <v>#N/A</v>
      </c>
      <c r="C36" s="34"/>
      <c r="D36" s="34" t="e">
        <f>D35+$D$5</f>
        <v>#N/A</v>
      </c>
      <c r="E36" s="34"/>
      <c r="F36" s="36"/>
      <c r="G36" s="27">
        <v>252</v>
      </c>
      <c r="H36" s="27">
        <v>6</v>
      </c>
      <c r="I36" s="27">
        <v>4</v>
      </c>
      <c r="J36" s="27">
        <v>1024</v>
      </c>
      <c r="K36" s="27">
        <v>262144</v>
      </c>
      <c r="L36" s="27"/>
      <c r="M36" s="34"/>
      <c r="N36" s="35"/>
      <c r="R36" s="43"/>
      <c r="S36" s="34" t="e">
        <f t="shared" si="0"/>
        <v>#N/A</v>
      </c>
      <c r="T36" s="34"/>
      <c r="U36" s="34" t="e">
        <f t="shared" si="2"/>
        <v>#N/A</v>
      </c>
      <c r="V36" s="44"/>
      <c r="AA36" s="33"/>
      <c r="AB36" s="34" t="e">
        <f t="shared" si="1"/>
        <v>#N/A</v>
      </c>
      <c r="AC36" s="34"/>
      <c r="AD36" s="34" t="e">
        <f t="shared" si="3"/>
        <v>#N/A</v>
      </c>
      <c r="AE36" s="35"/>
    </row>
    <row r="37" spans="2:31" x14ac:dyDescent="0.25">
      <c r="B37" s="33" t="e">
        <f>D36+1</f>
        <v>#N/A</v>
      </c>
      <c r="C37" s="34"/>
      <c r="D37" s="34" t="e">
        <f>D36+$D$5</f>
        <v>#N/A</v>
      </c>
      <c r="E37" s="34"/>
      <c r="F37" s="48">
        <f>_xlfn.IFS(AND('Udregning 1'!Z30&gt;1,'Udregning 1'!Z30&lt;3),4,AND('Udregning 1'!Z30&gt;2,'Udregning 1'!Z30&lt;7),8,AND('Udregning 1'!Z30&gt;6,'Udregning 1'!Z30&lt;15),16,AND('Udregning 1'!Z30&gt;14,'Udregning 1'!Z30&lt;31),32,AND('Udregning 1'!Z30&gt;30,'Udregning 1'!Z30&lt;63),64,AND('Udregning 1'!Z30&gt;62,'Udregning 1'!Z30&lt;127),128,AND('Udregning 1'!Z30&gt;126,'Udregning 1'!Z30&lt;255),1,AND('Udregning 1'!Z30&gt;254,'Udregning 1'!Z30&lt;511),2,AND('Udregning 1'!Z30&gt;510,'Udregning 1'!Z30&lt;1023),4,AND('Udregning 1'!Z30&gt;1022,'Udregning 1'!Z30&lt;2047),8,AND('Udregning 1'!Z30&gt;2046,'Udregning 1'!Z30&lt;4095),16,AND('Udregning 1'!Z30&gt;4094,'Udregning 1'!Z30&lt;8191),32,AND('Udregning 1'!Z30&gt;8190,'Udregning 1'!Z30&lt;16383),64,AND('Udregning 1'!Z30&gt;16382,'Udregning 1'!Z30&lt;32767),128,AND('Udregning 1'!Z30&gt;32766,'Udregning 1'!Z30&lt;65535),1,AND('Udregning 1'!Z30&gt;65534,'Udregning 1'!Z30&lt;131071),2,AND('Udregning 1'!Z30&gt;131070,'Udregning 1'!Z30&lt;262143),4,AND('Udregning 1'!Z30&gt;262142,'Udregning 1'!Z30&lt;524287),8,AND('Udregning 1'!Z30&gt;524286,'Udregning 1'!Z30&lt;1048575),16,AND('Udregning 1'!Z30&gt;1048574,'Udregning 1'!Z30&lt;2097151),32,AND('Udregning 1'!Z30&gt;2097150,'Udregning 1'!Z30&lt;4194303),64,AND('Udregning 1'!Z30&gt;4194302,'Udregning 1'!Z30&lt;8388607),128,AND('Udregning 1'!Z30&gt;8388606,'Udregning 1'!Z30&lt;21677215),1,AND(F35&lt;1,'Udregning 1'!Z30&lt;1),0,AND('Udregning 1'!Z30&lt;1,F35&gt;0),F35)</f>
        <v>0</v>
      </c>
      <c r="G37" s="27">
        <v>254</v>
      </c>
      <c r="H37" s="27">
        <v>7</v>
      </c>
      <c r="I37" s="27">
        <v>2</v>
      </c>
      <c r="J37" s="27">
        <v>512</v>
      </c>
      <c r="K37" s="27">
        <v>131072</v>
      </c>
      <c r="L37" s="27"/>
      <c r="M37" s="34"/>
      <c r="N37" s="35"/>
      <c r="R37" s="43"/>
      <c r="S37" s="34" t="e">
        <f t="shared" si="0"/>
        <v>#N/A</v>
      </c>
      <c r="T37" s="34"/>
      <c r="U37" s="34" t="e">
        <f t="shared" si="2"/>
        <v>#N/A</v>
      </c>
      <c r="V37" s="44"/>
      <c r="AA37" s="33"/>
      <c r="AB37" s="34" t="e">
        <f t="shared" si="1"/>
        <v>#N/A</v>
      </c>
      <c r="AC37" s="34"/>
      <c r="AD37" s="34" t="e">
        <f t="shared" si="3"/>
        <v>#N/A</v>
      </c>
      <c r="AE37" s="35"/>
    </row>
    <row r="38" spans="2:31" x14ac:dyDescent="0.25">
      <c r="B38" s="33"/>
      <c r="C38" s="34"/>
      <c r="D38" s="34"/>
      <c r="E38" s="34"/>
      <c r="F38" s="36"/>
      <c r="G38" s="27">
        <v>255</v>
      </c>
      <c r="H38" s="27">
        <v>8</v>
      </c>
      <c r="I38" s="27">
        <v>1</v>
      </c>
      <c r="J38" s="27">
        <v>256</v>
      </c>
      <c r="K38" s="27">
        <v>65536</v>
      </c>
      <c r="L38" s="27">
        <v>1677216</v>
      </c>
      <c r="M38" s="34"/>
      <c r="N38" s="35"/>
      <c r="R38" s="43"/>
      <c r="S38" s="34"/>
      <c r="T38" s="34"/>
      <c r="U38" s="34"/>
      <c r="V38" s="44"/>
      <c r="AA38" s="33"/>
      <c r="AB38" s="34"/>
      <c r="AC38" s="34"/>
      <c r="AD38" s="34"/>
      <c r="AE38" s="35"/>
    </row>
    <row r="39" spans="2:31" x14ac:dyDescent="0.25">
      <c r="B39" s="33"/>
      <c r="C39" s="34" t="s">
        <v>9</v>
      </c>
      <c r="D39" s="34"/>
      <c r="E39" s="34"/>
      <c r="F39" s="48">
        <f>_xlfn.IFS(AND('Udregning 1'!Z32&gt;1,'Udregning 1'!Z32&lt;3),4,AND('Udregning 1'!Z32&gt;2,'Udregning 1'!Z32&lt;7),8,AND('Udregning 1'!Z32&gt;6,'Udregning 1'!Z32&lt;15),16,AND('Udregning 1'!Z32&gt;14,'Udregning 1'!Z32&lt;31),32,AND('Udregning 1'!Z32&gt;30,'Udregning 1'!Z32&lt;63),64,AND('Udregning 1'!Z32&gt;62,'Udregning 1'!Z32&lt;127),128,AND('Udregning 1'!Z32&gt;126,'Udregning 1'!Z32&lt;255),1,AND('Udregning 1'!Z32&gt;254,'Udregning 1'!Z32&lt;511),2,AND('Udregning 1'!Z32&gt;510,'Udregning 1'!Z32&lt;1023),4,AND('Udregning 1'!Z32&gt;1022,'Udregning 1'!Z32&lt;2047),8,AND('Udregning 1'!Z32&gt;2046,'Udregning 1'!Z32&lt;4095),16,AND('Udregning 1'!Z32&gt;4094,'Udregning 1'!Z32&lt;8191),32,AND('Udregning 1'!Z32&gt;8190,'Udregning 1'!Z32&lt;16383),64,AND('Udregning 1'!Z32&gt;16382,'Udregning 1'!Z32&lt;32767),128,AND('Udregning 1'!Z32&gt;32766,'Udregning 1'!Z32&lt;65535),1,AND('Udregning 1'!Z32&gt;65534,'Udregning 1'!Z32&lt;131071),2,AND('Udregning 1'!Z32&gt;131070,'Udregning 1'!Z32&lt;262143),4,AND('Udregning 1'!Z32&gt;262142,'Udregning 1'!Z32&lt;524287),8,AND('Udregning 1'!Z32&gt;524286,'Udregning 1'!Z32&lt;1048575),16,AND('Udregning 1'!Z32&gt;1048574,'Udregning 1'!Z32&lt;2097151),32,AND('Udregning 1'!Z32&gt;2097150,'Udregning 1'!Z32&lt;4194303),64,AND('Udregning 1'!Z32&gt;4194302,'Udregning 1'!Z32&lt;8388607),128,AND('Udregning 1'!Z32&gt;8388606,'Udregning 1'!Z32&lt;21677215),1,AND(F37&lt;1,'Udregning 1'!Z32&lt;1),0,AND('Udregning 1'!Z32&lt;1,F37&gt;0),F37)</f>
        <v>0</v>
      </c>
      <c r="G39" s="34" t="e">
        <f>_xlfn.IFS(AND('Udregning 1'!Z24&gt;0,'Udregning 1'!Z24&lt;2),1,AND('Udregning 1'!Z24&gt;1,'Udregning 1'!Z24&lt;3),2,AND('Udregning 1'!Z24&gt;2,'Udregning 1'!Z24&lt;5),4,AND('Udregning 1'!Z24&gt;4,'Udregning 1'!Z24&lt;9),8,AND('Udregning 1'!Z24&gt;8,'Udregning 1'!Z24&lt;17),16,AND('Udregning 1'!Z24&gt;16,'Udregning 1'!Z24&lt;33),32,AND('Udregning 1'!Z24&gt;32,'Udregning 1'!Z24&lt;65),64,AND('Udregning 1'!Z24&gt;64,'Udregning 1'!Z24&lt;129),128,AND('Udregning 1'!Z24&gt;128,'Udregning 1'!Z24&lt;257),1,AND('Udregning 1'!Z24&gt;256,'Udregning 1'!Z24&lt;513),2,AND('Udregning 1'!Z24&gt;512,'Udregning 1'!Z24&lt;1025),4,AND('Udregning 1'!Z24&gt;1024,'Udregning 1'!Z24&lt;2049),8,AND('Udregning 1'!Z24&gt;2048,'Udregning 1'!Z24&lt;4097),16,AND('Udregning 1'!Z24&gt;4096,'Udregning 1'!Z24&lt;8193),32,AND('Udregning 1'!Z24&gt;8192,'Udregning 1'!Z24&lt;16385),64,AND('Udregning 1'!Z24&gt;16384,'Udregning 1'!Z24&lt;32769),128,AND('Udregning 1'!Z24&gt;32768,'Udregning 1'!Z24&lt;65537),1,AND('Udregning 1'!Z24&gt;65536,'Udregning 1'!Z24&lt;131073),2,AND('Udregning 1'!Z24&gt;131072,'Udregning 1'!Z24&lt;262145),4,AND('Udregning 1'!Z24&gt;262144,'Udregning 1'!Z24&lt;524289),8,AND('Udregning 1'!Z24&gt;524288,'Udregning 1'!Z24&lt;1048577),16,AND('Udregning 1'!Z24&gt;1048576,'Udregning 1'!Z24&lt;2097153),32,AND('Udregning 1'!Z24&gt;2097152,'Udregning 1'!Z24&lt;4194305),64,AND('Udregning 1'!Z24&gt;4194304,'Udregning 1'!Z24&lt;8388609),128,AND('Udregning 1'!Z24&gt;8388608,'Udregning 1'!Z24&lt;21677217),1)</f>
        <v>#N/A</v>
      </c>
      <c r="H39" s="34"/>
      <c r="I39" s="34"/>
      <c r="J39" s="34"/>
      <c r="K39" s="34"/>
      <c r="L39" s="34"/>
      <c r="M39" s="34"/>
      <c r="N39" s="35"/>
      <c r="R39" s="43"/>
      <c r="S39" s="34"/>
      <c r="T39" s="34" t="s">
        <v>9</v>
      </c>
      <c r="U39" s="34"/>
      <c r="V39" s="44"/>
      <c r="AA39" s="33"/>
      <c r="AB39" s="34"/>
      <c r="AC39" s="34" t="s">
        <v>9</v>
      </c>
      <c r="AD39" s="34"/>
      <c r="AE39" s="35"/>
    </row>
    <row r="40" spans="2:31" x14ac:dyDescent="0.25">
      <c r="B40" s="33"/>
      <c r="C40" s="34" t="s">
        <v>10</v>
      </c>
      <c r="D40" s="34"/>
      <c r="E40" s="34"/>
      <c r="F40" s="36"/>
      <c r="G40" s="34"/>
      <c r="H40" s="34"/>
      <c r="I40" s="34"/>
      <c r="J40" s="34"/>
      <c r="K40" s="34"/>
      <c r="L40" s="34"/>
      <c r="M40" s="34"/>
      <c r="N40" s="35"/>
      <c r="R40" s="43"/>
      <c r="S40" s="34"/>
      <c r="T40" s="34" t="s">
        <v>10</v>
      </c>
      <c r="U40" s="34"/>
      <c r="V40" s="44"/>
      <c r="AA40" s="33"/>
      <c r="AB40" s="34"/>
      <c r="AC40" s="34" t="s">
        <v>10</v>
      </c>
      <c r="AD40" s="34"/>
      <c r="AE40" s="35"/>
    </row>
    <row r="41" spans="2:31" x14ac:dyDescent="0.25">
      <c r="B41" s="33"/>
      <c r="C41" s="34" t="s">
        <v>11</v>
      </c>
      <c r="D41" s="34"/>
      <c r="E41" s="34"/>
      <c r="F41" s="48">
        <f>_xlfn.IFS(AND('Udregning 1'!Z34&gt;1,'Udregning 1'!Z34&lt;3),4,AND('Udregning 1'!Z34&gt;2,'Udregning 1'!Z34&lt;7),8,AND('Udregning 1'!Z34&gt;6,'Udregning 1'!Z34&lt;15),16,AND('Udregning 1'!Z34&gt;14,'Udregning 1'!Z34&lt;31),32,AND('Udregning 1'!Z34&gt;30,'Udregning 1'!Z34&lt;63),64,AND('Udregning 1'!Z34&gt;62,'Udregning 1'!Z34&lt;127),128,AND('Udregning 1'!Z34&gt;126,'Udregning 1'!Z34&lt;255),1,AND('Udregning 1'!Z34&gt;254,'Udregning 1'!Z34&lt;511),2,AND('Udregning 1'!Z34&gt;510,'Udregning 1'!Z34&lt;1023),4,AND('Udregning 1'!Z34&gt;1022,'Udregning 1'!Z34&lt;2047),8,AND('Udregning 1'!Z34&gt;2046,'Udregning 1'!Z34&lt;4095),16,AND('Udregning 1'!Z34&gt;4094,'Udregning 1'!Z34&lt;8191),32,AND('Udregning 1'!Z34&gt;8190,'Udregning 1'!Z34&lt;16383),64,AND('Udregning 1'!Z34&gt;16382,'Udregning 1'!Z34&lt;32767),128,AND('Udregning 1'!Z34&gt;32766,'Udregning 1'!Z34&lt;65535),1,AND('Udregning 1'!Z34&gt;65534,'Udregning 1'!Z34&lt;131071),2,AND('Udregning 1'!Z34&gt;131070,'Udregning 1'!Z34&lt;262143),4,AND('Udregning 1'!Z34&gt;262142,'Udregning 1'!Z34&lt;524287),8,AND('Udregning 1'!Z34&gt;524286,'Udregning 1'!Z34&lt;1048575),16,AND('Udregning 1'!Z34&gt;1048574,'Udregning 1'!Z34&lt;2097151),32,AND('Udregning 1'!Z34&gt;2097150,'Udregning 1'!Z34&lt;4194303),64,AND('Udregning 1'!Z34&gt;4194302,'Udregning 1'!Z34&lt;8388607),128,AND('Udregning 1'!Z34&gt;8388606,'Udregning 1'!Z34&lt;21677215),1,AND(F39&lt;1,'Udregning 1'!Z34&lt;1),0,AND('Udregning 1'!Z34&lt;1,F39&gt;0),F39)</f>
        <v>0</v>
      </c>
      <c r="G41" s="34"/>
      <c r="H41" s="34"/>
      <c r="I41" s="34"/>
      <c r="J41" s="34"/>
      <c r="K41" s="34"/>
      <c r="L41" s="34"/>
      <c r="M41" s="34"/>
      <c r="N41" s="35"/>
      <c r="R41" s="43"/>
      <c r="S41" s="34"/>
      <c r="T41" s="34" t="s">
        <v>11</v>
      </c>
      <c r="U41" s="34"/>
      <c r="V41" s="44"/>
      <c r="AA41" s="33"/>
      <c r="AB41" s="34"/>
      <c r="AC41" s="34" t="s">
        <v>11</v>
      </c>
      <c r="AD41" s="34"/>
      <c r="AE41" s="35"/>
    </row>
    <row r="42" spans="2:31" x14ac:dyDescent="0.25">
      <c r="B42" s="33"/>
      <c r="C42" s="34" t="s">
        <v>12</v>
      </c>
      <c r="D42" s="34"/>
      <c r="E42" s="34"/>
      <c r="F42" s="36"/>
      <c r="G42" s="34"/>
      <c r="H42" s="34"/>
      <c r="I42" s="34"/>
      <c r="J42" s="34"/>
      <c r="K42" s="34"/>
      <c r="L42" s="34"/>
      <c r="M42" s="34"/>
      <c r="N42" s="35"/>
      <c r="R42" s="43"/>
      <c r="S42" s="34"/>
      <c r="T42" s="34" t="s">
        <v>12</v>
      </c>
      <c r="U42" s="34"/>
      <c r="V42" s="44"/>
      <c r="AA42" s="33"/>
      <c r="AB42" s="34"/>
      <c r="AC42" s="34" t="s">
        <v>12</v>
      </c>
      <c r="AD42" s="34"/>
      <c r="AE42" s="35"/>
    </row>
    <row r="43" spans="2:31" x14ac:dyDescent="0.25">
      <c r="B43" s="33"/>
      <c r="C43" s="34" t="s">
        <v>13</v>
      </c>
      <c r="D43" s="34"/>
      <c r="E43" s="34"/>
      <c r="F43" s="48">
        <f>_xlfn.IFS(AND('Udregning 1'!Z36&gt;1,'Udregning 1'!Z36&lt;3),4,AND('Udregning 1'!Z36&gt;2,'Udregning 1'!Z36&lt;7),8,AND('Udregning 1'!Z36&gt;6,'Udregning 1'!Z36&lt;15),16,AND('Udregning 1'!Z36&gt;14,'Udregning 1'!Z36&lt;31),32,AND('Udregning 1'!Z36&gt;30,'Udregning 1'!Z36&lt;63),64,AND('Udregning 1'!Z36&gt;62,'Udregning 1'!Z36&lt;127),128,AND('Udregning 1'!Z36&gt;126,'Udregning 1'!Z36&lt;255),1,AND('Udregning 1'!Z36&gt;254,'Udregning 1'!Z36&lt;511),2,AND('Udregning 1'!Z36&gt;510,'Udregning 1'!Z36&lt;1023),4,AND('Udregning 1'!Z36&gt;1022,'Udregning 1'!Z36&lt;2047),8,AND('Udregning 1'!Z36&gt;2046,'Udregning 1'!Z36&lt;4095),16,AND('Udregning 1'!Z36&gt;4094,'Udregning 1'!Z36&lt;8191),32,AND('Udregning 1'!Z36&gt;8190,'Udregning 1'!Z36&lt;16383),64,AND('Udregning 1'!Z36&gt;16382,'Udregning 1'!Z36&lt;32767),128,AND('Udregning 1'!Z36&gt;32766,'Udregning 1'!Z36&lt;65535),1,AND('Udregning 1'!Z36&gt;65534,'Udregning 1'!Z36&lt;131071),2,AND('Udregning 1'!Z36&gt;131070,'Udregning 1'!Z36&lt;262143),4,AND('Udregning 1'!Z36&gt;262142,'Udregning 1'!Z36&lt;524287),8,AND('Udregning 1'!Z36&gt;524286,'Udregning 1'!Z36&lt;1048575),16,AND('Udregning 1'!Z36&gt;1048574,'Udregning 1'!Z36&lt;2097151),32,AND('Udregning 1'!Z36&gt;2097150,'Udregning 1'!Z36&lt;4194303),64,AND('Udregning 1'!Z36&gt;4194302,'Udregning 1'!Z36&lt;8388607),128,AND('Udregning 1'!Z36&gt;8388606,'Udregning 1'!Z36&lt;21677215),1,AND(F41&lt;1,'Udregning 1'!Z36&lt;1),0,AND('Udregning 1'!Z36&lt;1,F41&gt;0),F41)</f>
        <v>0</v>
      </c>
      <c r="G43" s="34"/>
      <c r="H43" s="34"/>
      <c r="I43" s="34"/>
      <c r="J43" s="34"/>
      <c r="K43" s="34"/>
      <c r="L43" s="34"/>
      <c r="M43" s="34"/>
      <c r="N43" s="35"/>
      <c r="R43" s="43"/>
      <c r="S43" s="34"/>
      <c r="T43" s="34" t="s">
        <v>13</v>
      </c>
      <c r="U43" s="34"/>
      <c r="V43" s="44"/>
      <c r="AA43" s="33"/>
      <c r="AB43" s="34"/>
      <c r="AC43" s="34" t="s">
        <v>13</v>
      </c>
      <c r="AD43" s="34"/>
      <c r="AE43" s="35"/>
    </row>
    <row r="44" spans="2:31" x14ac:dyDescent="0.25">
      <c r="B44" s="33"/>
      <c r="C44" s="34"/>
      <c r="D44" s="34"/>
      <c r="E44" s="34"/>
      <c r="F44" s="36"/>
      <c r="G44" s="34"/>
      <c r="H44" s="34"/>
      <c r="I44" s="34"/>
      <c r="J44" s="34"/>
      <c r="K44" s="34"/>
      <c r="L44" s="34"/>
      <c r="M44" s="34"/>
      <c r="N44" s="35"/>
      <c r="R44" s="43"/>
      <c r="S44" s="34"/>
      <c r="T44" s="34"/>
      <c r="U44" s="34"/>
      <c r="V44" s="44"/>
      <c r="AA44" s="33"/>
      <c r="AB44" s="34"/>
      <c r="AC44" s="34"/>
      <c r="AD44" s="34"/>
      <c r="AE44" s="35"/>
    </row>
    <row r="45" spans="2:31" x14ac:dyDescent="0.25">
      <c r="B45" s="33"/>
      <c r="C45" s="34"/>
      <c r="D45" s="34"/>
      <c r="E45" s="34"/>
      <c r="F45" s="48">
        <f>_xlfn.IFS(AND('Udregning 1'!Z38&gt;1,'Udregning 1'!Z38&lt;3),4,AND('Udregning 1'!Z38&gt;2,'Udregning 1'!Z38&lt;7),8,AND('Udregning 1'!Z38&gt;6,'Udregning 1'!Z38&lt;15),16,AND('Udregning 1'!Z38&gt;14,'Udregning 1'!Z38&lt;31),32,AND('Udregning 1'!Z38&gt;30,'Udregning 1'!Z38&lt;63),64,AND('Udregning 1'!Z38&gt;62,'Udregning 1'!Z38&lt;127),128,AND('Udregning 1'!Z38&gt;126,'Udregning 1'!Z38&lt;255),1,AND('Udregning 1'!Z38&gt;254,'Udregning 1'!Z38&lt;511),2,AND('Udregning 1'!Z38&gt;510,'Udregning 1'!Z38&lt;1023),4,AND('Udregning 1'!Z38&gt;1022,'Udregning 1'!Z38&lt;2047),8,AND('Udregning 1'!Z38&gt;2046,'Udregning 1'!Z38&lt;4095),16,AND('Udregning 1'!Z38&gt;4094,'Udregning 1'!Z38&lt;8191),32,AND('Udregning 1'!Z38&gt;8190,'Udregning 1'!Z38&lt;16383),64,AND('Udregning 1'!Z38&gt;16382,'Udregning 1'!Z38&lt;32767),128,AND('Udregning 1'!Z38&gt;32766,'Udregning 1'!Z38&lt;65535),1,AND('Udregning 1'!Z38&gt;65534,'Udregning 1'!Z38&lt;131071),2,AND('Udregning 1'!Z38&gt;131070,'Udregning 1'!Z38&lt;262143),4,AND('Udregning 1'!Z38&gt;262142,'Udregning 1'!Z38&lt;524287),8,AND('Udregning 1'!Z38&gt;524286,'Udregning 1'!Z38&lt;1048575),16,AND('Udregning 1'!Z38&gt;1048574,'Udregning 1'!Z38&lt;2097151),32,AND('Udregning 1'!Z38&gt;2097150,'Udregning 1'!Z38&lt;4194303),64,AND('Udregning 1'!Z38&gt;4194302,'Udregning 1'!Z38&lt;8388607),128,AND('Udregning 1'!Z38&gt;8388606,'Udregning 1'!Z38&lt;21677215),1,AND(F43&lt;1,'Udregning 1'!Z38&lt;1),0,AND('Udregning 1'!Z38&lt;1,F43&gt;0),F43)</f>
        <v>0</v>
      </c>
      <c r="G45" s="34"/>
      <c r="H45" s="34"/>
      <c r="I45" s="34"/>
      <c r="J45" s="34"/>
      <c r="K45" s="34"/>
      <c r="L45" s="34"/>
      <c r="M45" s="34"/>
      <c r="N45" s="35"/>
      <c r="R45" s="43"/>
      <c r="S45" s="34"/>
      <c r="T45" s="34"/>
      <c r="U45" s="34"/>
      <c r="V45" s="44"/>
      <c r="AA45" s="33"/>
      <c r="AB45" s="34"/>
      <c r="AC45" s="34"/>
      <c r="AD45" s="34"/>
      <c r="AE45" s="35"/>
    </row>
    <row r="46" spans="2:31" x14ac:dyDescent="0.25">
      <c r="B46" s="33"/>
      <c r="C46" s="34"/>
      <c r="D46" s="34"/>
      <c r="E46" s="34"/>
      <c r="F46" s="36"/>
      <c r="G46" s="34"/>
      <c r="H46" s="34"/>
      <c r="I46" s="34"/>
      <c r="J46" s="34"/>
      <c r="K46" s="34"/>
      <c r="L46" s="34"/>
      <c r="M46" s="34"/>
      <c r="N46" s="35"/>
      <c r="R46" s="43"/>
      <c r="S46" s="34"/>
      <c r="T46" s="34"/>
      <c r="U46" s="34"/>
      <c r="V46" s="44"/>
      <c r="AA46" s="33"/>
      <c r="AB46" s="34"/>
      <c r="AC46" s="34"/>
      <c r="AD46" s="34"/>
      <c r="AE46" s="35"/>
    </row>
    <row r="47" spans="2:31" x14ac:dyDescent="0.25">
      <c r="B47" s="33"/>
      <c r="C47" s="34"/>
      <c r="D47" s="34"/>
      <c r="E47" s="34"/>
      <c r="F47" s="48">
        <f>_xlfn.IFS(AND('Udregning 1'!Z40&gt;1,'Udregning 1'!Z40&lt;3),4,AND('Udregning 1'!Z40&gt;2,'Udregning 1'!Z40&lt;7),8,AND('Udregning 1'!Z40&gt;6,'Udregning 1'!Z40&lt;15),16,AND('Udregning 1'!Z40&gt;14,'Udregning 1'!Z40&lt;31),32,AND('Udregning 1'!Z40&gt;30,'Udregning 1'!Z40&lt;63),64,AND('Udregning 1'!Z40&gt;62,'Udregning 1'!Z40&lt;127),128,AND('Udregning 1'!Z40&gt;126,'Udregning 1'!Z40&lt;255),1,AND('Udregning 1'!Z40&gt;254,'Udregning 1'!Z40&lt;511),2,AND('Udregning 1'!Z40&gt;510,'Udregning 1'!Z40&lt;1023),4,AND('Udregning 1'!Z40&gt;1022,'Udregning 1'!Z40&lt;2047),8,AND('Udregning 1'!Z40&gt;2046,'Udregning 1'!Z40&lt;4095),16,AND('Udregning 1'!Z40&gt;4094,'Udregning 1'!Z40&lt;8191),32,AND('Udregning 1'!Z40&gt;8190,'Udregning 1'!Z40&lt;16383),64,AND('Udregning 1'!Z40&gt;16382,'Udregning 1'!Z40&lt;32767),128,AND('Udregning 1'!Z40&gt;32766,'Udregning 1'!Z40&lt;65535),1,AND('Udregning 1'!Z40&gt;65534,'Udregning 1'!Z40&lt;131071),2,AND('Udregning 1'!Z40&gt;131070,'Udregning 1'!Z40&lt;262143),4,AND('Udregning 1'!Z40&gt;262142,'Udregning 1'!Z40&lt;524287),8,AND('Udregning 1'!Z40&gt;524286,'Udregning 1'!Z40&lt;1048575),16,AND('Udregning 1'!Z40&gt;1048574,'Udregning 1'!Z40&lt;2097151),32,AND('Udregning 1'!Z40&gt;2097150,'Udregning 1'!Z40&lt;4194303),64,AND('Udregning 1'!Z40&gt;4194302,'Udregning 1'!Z40&lt;8388607),128,AND('Udregning 1'!Z40&gt;8388606,'Udregning 1'!Z40&lt;21677215),1,AND(F45&lt;1,'Udregning 1'!Z40&lt;1),0,AND('Udregning 1'!Z40&lt;1,F45&gt;0),F45)</f>
        <v>0</v>
      </c>
      <c r="G47" s="34"/>
      <c r="H47" s="34"/>
      <c r="I47" s="34"/>
      <c r="J47" s="34"/>
      <c r="K47" s="34"/>
      <c r="L47" s="34"/>
      <c r="M47" s="34"/>
      <c r="N47" s="35"/>
      <c r="R47" s="43"/>
      <c r="S47" s="34"/>
      <c r="T47" s="34"/>
      <c r="U47" s="34"/>
      <c r="V47" s="44"/>
      <c r="AA47" s="33"/>
      <c r="AB47" s="34"/>
      <c r="AC47" s="34"/>
      <c r="AD47" s="34"/>
      <c r="AE47" s="35"/>
    </row>
    <row r="48" spans="2:31" ht="15.75" thickBot="1" x14ac:dyDescent="0.3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R48" s="45"/>
      <c r="S48" s="46"/>
      <c r="T48" s="46"/>
      <c r="U48" s="46"/>
      <c r="V48" s="47"/>
      <c r="AA48" s="38"/>
      <c r="AB48" s="39"/>
      <c r="AC48" s="39"/>
      <c r="AD48" s="39"/>
      <c r="AE48" s="40"/>
    </row>
    <row r="49" spans="3:40" ht="15.75" thickTop="1" x14ac:dyDescent="0.25"/>
    <row r="50" spans="3:40" ht="15.75" thickBot="1" x14ac:dyDescent="0.3"/>
    <row r="51" spans="3:40" ht="15.75" thickTop="1" x14ac:dyDescent="0.25">
      <c r="C51" s="30"/>
      <c r="D51" s="31"/>
      <c r="E51" s="31"/>
      <c r="F51" s="31"/>
      <c r="G51" s="31"/>
      <c r="H51" s="31"/>
      <c r="I51" s="31"/>
      <c r="J51" s="31"/>
      <c r="K51" s="63" t="s">
        <v>296</v>
      </c>
      <c r="L51" s="63"/>
      <c r="M51" s="63"/>
      <c r="N51" s="31"/>
      <c r="O51" s="31"/>
      <c r="P51" s="31"/>
      <c r="Q51" s="31"/>
      <c r="R51" s="31"/>
      <c r="S51" s="31"/>
      <c r="T51" s="31"/>
      <c r="U51" s="31"/>
      <c r="V51" s="31"/>
      <c r="W51" s="32"/>
      <c r="AA51" s="30"/>
      <c r="AB51" s="31"/>
      <c r="AC51" s="31"/>
      <c r="AD51" s="31"/>
      <c r="AE51" s="31"/>
      <c r="AF51" s="63" t="s">
        <v>297</v>
      </c>
      <c r="AG51" s="63"/>
      <c r="AH51" s="63"/>
      <c r="AI51" s="31"/>
      <c r="AJ51" s="31"/>
      <c r="AK51" s="31"/>
      <c r="AL51" s="31"/>
      <c r="AM51" s="31"/>
      <c r="AN51" s="32"/>
    </row>
    <row r="52" spans="3:40" x14ac:dyDescent="0.25"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</row>
    <row r="53" spans="3:40" ht="15.75" thickBot="1" x14ac:dyDescent="0.3"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5"/>
    </row>
    <row r="54" spans="3:40" ht="18.75" x14ac:dyDescent="0.3">
      <c r="C54" s="33"/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</v>
      </c>
      <c r="L54" s="34"/>
      <c r="M54" s="12"/>
      <c r="N54" s="13"/>
      <c r="O54" s="13"/>
      <c r="P54" s="13"/>
      <c r="Q54" s="13" t="s">
        <v>14</v>
      </c>
      <c r="R54" s="13"/>
      <c r="S54" s="13"/>
      <c r="T54" s="13"/>
      <c r="U54" s="13"/>
      <c r="V54" s="14"/>
      <c r="W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50" t="s">
        <v>18</v>
      </c>
      <c r="AM54" s="34"/>
      <c r="AN54" s="35"/>
    </row>
    <row r="55" spans="3:40" ht="18.75" x14ac:dyDescent="0.3">
      <c r="C55" s="33"/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</v>
      </c>
      <c r="K55" s="49">
        <v>0</v>
      </c>
      <c r="L55" s="34"/>
      <c r="M55" s="15"/>
      <c r="N55" s="16" t="e">
        <f>_xlfn.IFS('IP Til Binær'!$J$4=1,D54,'IP Til Binær'!$J$4=2,D55,'IP Til Binær'!$J$4=3,D56,'IP Til Binær'!$J$4=4,D57,'IP Til Binær'!$J$4=5,D58,'IP Til Binær'!$J$4=6,D59,'IP Til Binær'!$J$4=7,D60,'IP Til Binær'!$J$4=8,D61,'IP Til Binær'!$J$4=9,D62,'IP Til Binær'!$J$4=10,D63,'IP Til Binær'!$J$4=11,D64,'IP Til Binær'!$J$4=12,D65,'IP Til Binær'!$J$4=13,D66,'IP Til Binær'!$J$4=14,D67,'IP Til Binær'!$J$4=15,D68,'IP Til Binær'!$J$4=16,D69,'IP Til Binær'!$J$4=17,D70,'IP Til Binær'!$J$4=18,D71,'IP Til Binær'!$J$4=19,D72,'IP Til Binær'!$J$4=20,D73,'IP Til Binær'!$J$4=21,D74,'IP Til Binær'!$J$4=22,D75,'IP Til Binær'!$J$4=23,D76,'IP Til Binær'!$J$4=24,D77,'IP Til Binær'!$J$4=25,D78,'IP Til Binær'!$J$4=26,D79,'IP Til Binær'!$J$4=27,D80,'IP Til Binær'!$J$4=28,D81,'IP Til Binær'!$J$4=29,D82,'IP Til Binær'!$J$4=30,D83,'IP Til Binær'!$J$4=31,D84,'IP Til Binær'!$J$4=32,D85,'IP Til Binær'!$J$4=33,D86,'IP Til Binær'!$J$4=34,D87,'IP Til Binær'!$J$4=35,D88,'IP Til Binær'!$J$4=36,D89,'IP Til Binær'!$J$4=37,D90,'IP Til Binær'!$J$4=38,D91,'IP Til Binær'!$J$4=39,D92,'IP Til Binær'!$J$4=40,D93,'IP Til Binær'!$J$4=41,D94,'IP Til Binær'!$J$4=42,D95,'IP Til Binær'!$J$4=43,D96,'IP Til Binær'!$J$4=44,D97,'IP Til Binær'!$J$4=45,D98,'IP Til Binær'!$J$4=46,D99,'IP Til Binær'!$J$4=47,D100,'IP Til Binær'!$J$4=48,D101,'IP Til Binær'!$J$4=49,D102,'IP Til Binær'!$J$4=50,D103,'IP Til Binær'!$J$4=51,D104,'IP Til Binær'!$J$4=52,D105,'IP Til Binær'!$J$4=53,D106,'IP Til Binær'!$J$4=54,D107,'IP Til Binær'!$J$4=55,D108,'IP Til Binær'!$J$4=56,D109,'IP Til Binær'!$J$4=57,D110,'IP Til Binær'!$J$4=58,D111,'IP Til Binær'!$J$4=59,D112,'IP Til Binær'!$J$4=60,D113,'IP Til Binær'!$J$4=61,D114,'IP Til Binær'!$J$4=62,D115,'IP Til Binær'!$J$4=63,D116,'IP Til Binær'!$J$4=64,D117,'IP Til Binær'!$J$4=65,D118,'IP Til Binær'!$J$4=66,D119,'IP Til Binær'!$J$4=67,D120,'IP Til Binær'!$J$4=68,D121,'IP Til Binær'!$J$4=69,D122,'IP Til Binær'!$J$4=70,D123,'IP Til Binær'!$J$4=71,D124,'IP Til Binær'!$J$4=72,D125,'IP Til Binær'!$J$4=73,D126,'IP Til Binær'!$J$4=74,D127,'IP Til Binær'!$J$4=75,D128,'IP Til Binær'!$J$4=76,D129,'IP Til Binær'!$J$4=77,D130,'IP Til Binær'!$J$4=78,D131,'IP Til Binær'!$J$4=79,D132,'IP Til Binær'!$J$4=80,D133,'IP Til Binær'!$J$4=81,D134,'IP Til Binær'!$J$4=82,D135,'IP Til Binær'!$J$4=83,D136,'IP Til Binær'!$J$4=84,D137,'IP Til Binær'!$J$4=85,D138,'IP Til Binær'!$J$4=86,D139,'IP Til Binær'!$J$4=87,D140,'IP Til Binær'!$J$4=88,D141,'IP Til Binær'!$J$4=89,D142,'IP Til Binær'!$J$4=90,D143,'IP Til Binær'!$J$4=91,D144,'IP Til Binær'!$J$4=92,D145,'IP Til Binær'!$J$4=93,D146,'IP Til Binær'!$J$4=94,D147,'IP Til Binær'!$J$4=95,D148,'IP Til Binær'!$J$4=96,D149,'IP Til Binær'!$J$4=97,D150,'IP Til Binær'!$J$4=98,D151,'IP Til Binær'!$J$4=99,D152,'IP Til Binær'!$J$4=100,D153,'IP Til Binær'!$J$4=101,D154,'IP Til Binær'!$J$4=102,D155,'IP Til Binær'!$J$4=103,D156,'IP Til Binær'!$J$4=104,D157,'IP Til Binær'!$J$4=105,D158,'IP Til Binær'!$J$4=106,D159,'IP Til Binær'!$J$4=107,D160,'IP Til Binær'!$J$4=108,D161,'IP Til Binær'!$J$4=109,D162,'IP Til Binær'!$J$4=110,D163,'IP Til Binær'!$J$4=111,D164,'IP Til Binær'!$J$4=112,D165,'IP Til Binær'!$J$4=113,D166,'IP Til Binær'!$J$4=114,D167,'IP Til Binær'!$J$4=115,D168,'IP Til Binær'!$J$4=116,D169,'IP Til Binær'!$J$4=117,D170,'IP Til Binær'!$J$4=118,D171,'IP Til Binær'!$J$4=119,D172,'IP Til Binær'!$J$4=120,D173,'IP Til Binær'!$J$4=121,D174,'IP Til Binær'!$J$4=122,D175,'IP Til Binær'!$J$4=123,D176,'IP Til Binær'!$J$4=124,D177,'IP Til Binær'!$J$4=125,D178,'IP Til Binær'!$J$4=126,D179,'IP Til Binær'!$J$4=127,D180)</f>
        <v>#N/A</v>
      </c>
      <c r="O55" s="16" t="e">
        <f>_xlfn.IFS('IP Til Binær'!$J$4=1,E54,'IP Til Binær'!$J$4=2,E55,'IP Til Binær'!$J$4=3,E56,'IP Til Binær'!$J$4=4,E57,'IP Til Binær'!$J$4=5,E58,'IP Til Binær'!$J$4=6,E59,'IP Til Binær'!$J$4=7,E60,'IP Til Binær'!$J$4=8,E61,'IP Til Binær'!$J$4=9,E62,'IP Til Binær'!$J$4=10,E63,'IP Til Binær'!$J$4=11,E64,'IP Til Binær'!$J$4=12,E65,'IP Til Binær'!$J$4=13,E66,'IP Til Binær'!$J$4=14,E67,'IP Til Binær'!$J$4=15,E68,'IP Til Binær'!$J$4=16,E69,'IP Til Binær'!$J$4=17,E70,'IP Til Binær'!$J$4=18,E71,'IP Til Binær'!$J$4=19,E72,'IP Til Binær'!$J$4=20,E73,'IP Til Binær'!$J$4=21,E74,'IP Til Binær'!$J$4=22,E75,'IP Til Binær'!$J$4=23,E76,'IP Til Binær'!$J$4=24,E77,'IP Til Binær'!$J$4=25,E78,'IP Til Binær'!$J$4=26,E79,'IP Til Binær'!$J$4=27,E80,'IP Til Binær'!$J$4=28,E81,'IP Til Binær'!$J$4=29,E82,'IP Til Binær'!$J$4=30,E83,'IP Til Binær'!$J$4=31,E84,'IP Til Binær'!$J$4=32,E85,'IP Til Binær'!$J$4=33,E86,'IP Til Binær'!$J$4=34,E87,'IP Til Binær'!$J$4=35,E88,'IP Til Binær'!$J$4=36,E89,'IP Til Binær'!$J$4=37,E90,'IP Til Binær'!$J$4=38,E91,'IP Til Binær'!$J$4=39,E92,'IP Til Binær'!$J$4=40,E93,'IP Til Binær'!$J$4=41,E94,'IP Til Binær'!$J$4=42,E95,'IP Til Binær'!$J$4=43,E96,'IP Til Binær'!$J$4=44,E97,'IP Til Binær'!$J$4=45,E98,'IP Til Binær'!$J$4=46,E99,'IP Til Binær'!$J$4=47,E100,'IP Til Binær'!$J$4=48,E101,'IP Til Binær'!$J$4=49,E102,'IP Til Binær'!$J$4=50,E103,'IP Til Binær'!$J$4=51,E104,'IP Til Binær'!$J$4=52,E105,'IP Til Binær'!$J$4=53,E106,'IP Til Binær'!$J$4=54,E107,'IP Til Binær'!$J$4=55,E108,'IP Til Binær'!$J$4=56,E109,'IP Til Binær'!$J$4=57,E110,'IP Til Binær'!$J$4=58,E111,'IP Til Binær'!$J$4=59,E112,'IP Til Binær'!$J$4=60,E113,'IP Til Binær'!$J$4=61,E114,'IP Til Binær'!$J$4=62,E115,'IP Til Binær'!$J$4=63,E116,'IP Til Binær'!$J$4=64,E117,'IP Til Binær'!$J$4=65,E118,'IP Til Binær'!$J$4=66,E119,'IP Til Binær'!$J$4=67,E120,'IP Til Binær'!$J$4=68,E121,'IP Til Binær'!$J$4=69,E122,'IP Til Binær'!$J$4=70,E123,'IP Til Binær'!$J$4=71,E124,'IP Til Binær'!$J$4=72,E125,'IP Til Binær'!$J$4=73,E126,'IP Til Binær'!$J$4=74,E127,'IP Til Binær'!$J$4=75,E128,'IP Til Binær'!$J$4=76,E129,'IP Til Binær'!$J$4=77,E130,'IP Til Binær'!$J$4=78,E131,'IP Til Binær'!$J$4=79,E132,'IP Til Binær'!$J$4=80,E133,'IP Til Binær'!$J$4=81,E134,'IP Til Binær'!$J$4=82,E135,'IP Til Binær'!$J$4=83,E136,'IP Til Binær'!$J$4=84,E137,'IP Til Binær'!$J$4=85,E138,'IP Til Binær'!$J$4=86,E139,'IP Til Binær'!$J$4=87,E140,'IP Til Binær'!$J$4=88,E141,'IP Til Binær'!$J$4=89,E142,'IP Til Binær'!$J$4=90,E143,'IP Til Binær'!$J$4=91,E144,'IP Til Binær'!$J$4=92,E145,'IP Til Binær'!$J$4=93,E146,'IP Til Binær'!$J$4=94,E147,'IP Til Binær'!$J$4=95,E148,'IP Til Binær'!$J$4=96,E149,'IP Til Binær'!$J$4=97,E150,'IP Til Binær'!$J$4=98,E151,'IP Til Binær'!$J$4=99,E152,'IP Til Binær'!$J$4=100,E153,'IP Til Binær'!$J$4=101,E154,'IP Til Binær'!$J$4=102,E155,'IP Til Binær'!$J$4=103,E156,'IP Til Binær'!$J$4=104,E157,'IP Til Binær'!$J$4=105,E158,'IP Til Binær'!$J$4=106,E159,'IP Til Binær'!$J$4=107,E160,'IP Til Binær'!$J$4=108,E161,'IP Til Binær'!$J$4=109,E162,'IP Til Binær'!$J$4=110,E163,'IP Til Binær'!$J$4=111,E164,'IP Til Binær'!$J$4=112,E165,'IP Til Binær'!$J$4=113,E166,'IP Til Binær'!$J$4=114,E167,'IP Til Binær'!$J$4=115,E168,'IP Til Binær'!$J$4=116,E169,'IP Til Binær'!$J$4=117,E170,'IP Til Binær'!$J$4=118,E171,'IP Til Binær'!$J$4=119,E172,'IP Til Binær'!$J$4=120,E173,'IP Til Binær'!$J$4=121,E174,'IP Til Binær'!$J$4=122,E175,'IP Til Binær'!$J$4=123,E176,'IP Til Binær'!$J$4=124,E177,'IP Til Binær'!$J$4=125,E178,'IP Til Binær'!$J$4=126,E179,'IP Til Binær'!$J$4=127,E180)</f>
        <v>#N/A</v>
      </c>
      <c r="P55" s="16" t="e">
        <f>_xlfn.IFS('IP Til Binær'!$J$4=1,F54,'IP Til Binær'!$J$4=2,F55,'IP Til Binær'!$J$4=3,F56,'IP Til Binær'!$J$4=4,F57,'IP Til Binær'!$J$4=5,F58,'IP Til Binær'!$J$4=6,F59,'IP Til Binær'!$J$4=7,F60,'IP Til Binær'!$J$4=8,F61,'IP Til Binær'!$J$4=9,F62,'IP Til Binær'!$J$4=10,F63,'IP Til Binær'!$J$4=11,F64,'IP Til Binær'!$J$4=12,F65,'IP Til Binær'!$J$4=13,F66,'IP Til Binær'!$J$4=14,F67,'IP Til Binær'!$J$4=15,F68,'IP Til Binær'!$J$4=16,F69,'IP Til Binær'!$J$4=17,F70,'IP Til Binær'!$J$4=18,F71,'IP Til Binær'!$J$4=19,F72,'IP Til Binær'!$J$4=20,F73,'IP Til Binær'!$J$4=21,F74,'IP Til Binær'!$J$4=22,F75,'IP Til Binær'!$J$4=23,F76,'IP Til Binær'!$J$4=24,F77,'IP Til Binær'!$J$4=25,F78,'IP Til Binær'!$J$4=26,F79,'IP Til Binær'!$J$4=27,F80,'IP Til Binær'!$J$4=28,F81,'IP Til Binær'!$J$4=29,F82,'IP Til Binær'!$J$4=30,F83,'IP Til Binær'!$J$4=31,F84,'IP Til Binær'!$J$4=32,F85,'IP Til Binær'!$J$4=33,F86,'IP Til Binær'!$J$4=34,F87,'IP Til Binær'!$J$4=35,F88,'IP Til Binær'!$J$4=36,F89,'IP Til Binær'!$J$4=37,F90,'IP Til Binær'!$J$4=38,F91,'IP Til Binær'!$J$4=39,F92,'IP Til Binær'!$J$4=40,F93,'IP Til Binær'!$J$4=41,F94,'IP Til Binær'!$J$4=42,F95,'IP Til Binær'!$J$4=43,F96,'IP Til Binær'!$J$4=44,F97,'IP Til Binær'!$J$4=45,F98,'IP Til Binær'!$J$4=46,F99,'IP Til Binær'!$J$4=47,F100,'IP Til Binær'!$J$4=48,F101,'IP Til Binær'!$J$4=49,F102,'IP Til Binær'!$J$4=50,F103,'IP Til Binær'!$J$4=51,F104,'IP Til Binær'!$J$4=52,F105,'IP Til Binær'!$J$4=53,F106,'IP Til Binær'!$J$4=54,F107,'IP Til Binær'!$J$4=55,F108,'IP Til Binær'!$J$4=56,F109,'IP Til Binær'!$J$4=57,F110,'IP Til Binær'!$J$4=58,F111,'IP Til Binær'!$J$4=59,F112,'IP Til Binær'!$J$4=60,F113,'IP Til Binær'!$J$4=61,F114,'IP Til Binær'!$J$4=62,F115,'IP Til Binær'!$J$4=63,F116,'IP Til Binær'!$J$4=64,F117,'IP Til Binær'!$J$4=65,F118,'IP Til Binær'!$J$4=66,F119,'IP Til Binær'!$J$4=67,F120,'IP Til Binær'!$J$4=68,F121,'IP Til Binær'!$J$4=69,F122,'IP Til Binær'!$J$4=70,F123,'IP Til Binær'!$J$4=71,F124,'IP Til Binær'!$J$4=72,F125,'IP Til Binær'!$J$4=73,F126,'IP Til Binær'!$J$4=74,F127,'IP Til Binær'!$J$4=75,F128,'IP Til Binær'!$J$4=76,F129,'IP Til Binær'!$J$4=77,F130,'IP Til Binær'!$J$4=78,F131,'IP Til Binær'!$J$4=79,F132,'IP Til Binær'!$J$4=80,F133,'IP Til Binær'!$J$4=81,F134,'IP Til Binær'!$J$4=82,F135,'IP Til Binær'!$J$4=83,F136,'IP Til Binær'!$J$4=84,F137,'IP Til Binær'!$J$4=85,F138,'IP Til Binær'!$J$4=86,F139,'IP Til Binær'!$J$4=87,F140,'IP Til Binær'!$J$4=88,F141,'IP Til Binær'!$J$4=89,F142,'IP Til Binær'!$J$4=90,F143,'IP Til Binær'!$J$4=91,F144,'IP Til Binær'!$J$4=92,F145,'IP Til Binær'!$J$4=93,F146,'IP Til Binær'!$J$4=94,F147,'IP Til Binær'!$J$4=95,F148,'IP Til Binær'!$J$4=96,F149,'IP Til Binær'!$J$4=97,F150,'IP Til Binær'!$J$4=98,F151,'IP Til Binær'!$J$4=99,F152,'IP Til Binær'!$J$4=100,F153,'IP Til Binær'!$J$4=101,F154,'IP Til Binær'!$J$4=102,F155,'IP Til Binær'!$J$4=103,F156,'IP Til Binær'!$J$4=104,F157,'IP Til Binær'!$J$4=105,F158,'IP Til Binær'!$J$4=106,F159,'IP Til Binær'!$J$4=107,F160,'IP Til Binær'!$J$4=108,F161,'IP Til Binær'!$J$4=109,F162,'IP Til Binær'!$J$4=110,F163,'IP Til Binær'!$J$4=111,F164,'IP Til Binær'!$J$4=112,F165,'IP Til Binær'!$J$4=113,F166,'IP Til Binær'!$J$4=114,F167,'IP Til Binær'!$J$4=115,F168,'IP Til Binær'!$J$4=116,F169,'IP Til Binær'!$J$4=117,F170,'IP Til Binær'!$J$4=118,F171,'IP Til Binær'!$J$4=119,F172,'IP Til Binær'!$J$4=120,F173,'IP Til Binær'!$J$4=121,F174,'IP Til Binær'!$J$4=122,F175,'IP Til Binær'!$J$4=123,F176,'IP Til Binær'!$J$4=124,F177,'IP Til Binær'!$J$4=125,F178,'IP Til Binær'!$J$4=126,F179,'IP Til Binær'!$J$4=127,F180)</f>
        <v>#N/A</v>
      </c>
      <c r="Q55" s="16" t="e">
        <f>_xlfn.IFS('IP Til Binær'!$J$4=1,G54,'IP Til Binær'!$J$4=2,G55,'IP Til Binær'!$J$4=3,G56,'IP Til Binær'!$J$4=4,G57,'IP Til Binær'!$J$4=5,G58,'IP Til Binær'!$J$4=6,G59,'IP Til Binær'!$J$4=7,G60,'IP Til Binær'!$J$4=8,G61,'IP Til Binær'!$J$4=9,G62,'IP Til Binær'!$J$4=10,G63,'IP Til Binær'!$J$4=11,G64,'IP Til Binær'!$J$4=12,G65,'IP Til Binær'!$J$4=13,G66,'IP Til Binær'!$J$4=14,G67,'IP Til Binær'!$J$4=15,G68,'IP Til Binær'!$J$4=16,G69,'IP Til Binær'!$J$4=17,G70,'IP Til Binær'!$J$4=18,G71,'IP Til Binær'!$J$4=19,G72,'IP Til Binær'!$J$4=20,G73,'IP Til Binær'!$J$4=21,G74,'IP Til Binær'!$J$4=22,G75,'IP Til Binær'!$J$4=23,G76,'IP Til Binær'!$J$4=24,G77,'IP Til Binær'!$J$4=25,G78,'IP Til Binær'!$J$4=26,G79,'IP Til Binær'!$J$4=27,G80,'IP Til Binær'!$J$4=28,G81,'IP Til Binær'!$J$4=29,G82,'IP Til Binær'!$J$4=30,G83,'IP Til Binær'!$J$4=31,G84,'IP Til Binær'!$J$4=32,G85,'IP Til Binær'!$J$4=33,G86,'IP Til Binær'!$J$4=34,G87,'IP Til Binær'!$J$4=35,G88,'IP Til Binær'!$J$4=36,G89,'IP Til Binær'!$J$4=37,G90,'IP Til Binær'!$J$4=38,G91,'IP Til Binær'!$J$4=39,G92,'IP Til Binær'!$J$4=40,G93,'IP Til Binær'!$J$4=41,G94,'IP Til Binær'!$J$4=42,G95,'IP Til Binær'!$J$4=43,G96,'IP Til Binær'!$J$4=44,G97,'IP Til Binær'!$J$4=45,G98,'IP Til Binær'!$J$4=46,G99,'IP Til Binær'!$J$4=47,G100,'IP Til Binær'!$J$4=48,G101,'IP Til Binær'!$J$4=49,G102,'IP Til Binær'!$J$4=50,G103,'IP Til Binær'!$J$4=51,G104,'IP Til Binær'!$J$4=52,G105,'IP Til Binær'!$J$4=53,G106,'IP Til Binær'!$J$4=54,G107,'IP Til Binær'!$J$4=55,G108,'IP Til Binær'!$J$4=56,G109,'IP Til Binær'!$J$4=57,G110,'IP Til Binær'!$J$4=58,G111,'IP Til Binær'!$J$4=59,G112,'IP Til Binær'!$J$4=60,G113,'IP Til Binær'!$J$4=61,G114,'IP Til Binær'!$J$4=62,G115,'IP Til Binær'!$J$4=63,G116,'IP Til Binær'!$J$4=64,G117,'IP Til Binær'!$J$4=65,G118,'IP Til Binær'!$J$4=66,G119,'IP Til Binær'!$J$4=67,G120,'IP Til Binær'!$J$4=68,G121,'IP Til Binær'!$J$4=69,G122,'IP Til Binær'!$J$4=70,G123,'IP Til Binær'!$J$4=71,G124,'IP Til Binær'!$J$4=72,G125,'IP Til Binær'!$J$4=73,G126,'IP Til Binær'!$J$4=74,G127,'IP Til Binær'!$J$4=75,G128,'IP Til Binær'!$J$4=76,G129,'IP Til Binær'!$J$4=77,G130,'IP Til Binær'!$J$4=78,G131,'IP Til Binær'!$J$4=79,G132,'IP Til Binær'!$J$4=80,G133,'IP Til Binær'!$J$4=81,G134,'IP Til Binær'!$J$4=82,G135,'IP Til Binær'!$J$4=83,G136,'IP Til Binær'!$J$4=84,G137,'IP Til Binær'!$J$4=85,G138,'IP Til Binær'!$J$4=86,G139,'IP Til Binær'!$J$4=87,G140,'IP Til Binær'!$J$4=88,G141,'IP Til Binær'!$J$4=89,G142,'IP Til Binær'!$J$4=90,G143,'IP Til Binær'!$J$4=91,G144,'IP Til Binær'!$J$4=92,G145,'IP Til Binær'!$J$4=93,G146,'IP Til Binær'!$J$4=94,G147,'IP Til Binær'!$J$4=95,G148,'IP Til Binær'!$J$4=96,G149,'IP Til Binær'!$J$4=97,G150,'IP Til Binær'!$J$4=98,G151,'IP Til Binær'!$J$4=99,G152,'IP Til Binær'!$J$4=100,G153,'IP Til Binær'!$J$4=101,G154,'IP Til Binær'!$J$4=102,G155,'IP Til Binær'!$J$4=103,G156,'IP Til Binær'!$J$4=104,G157,'IP Til Binær'!$J$4=105,G158,'IP Til Binær'!$J$4=106,G159,'IP Til Binær'!$J$4=107,G160,'IP Til Binær'!$J$4=108,G161,'IP Til Binær'!$J$4=109,G162,'IP Til Binær'!$J$4=110,G163,'IP Til Binær'!$J$4=111,G164,'IP Til Binær'!$J$4=112,G165,'IP Til Binær'!$J$4=113,G166,'IP Til Binær'!$J$4=114,G167,'IP Til Binær'!$J$4=115,G168,'IP Til Binær'!$J$4=116,G169,'IP Til Binær'!$J$4=117,G170,'IP Til Binær'!$J$4=118,G171,'IP Til Binær'!$J$4=119,G172,'IP Til Binær'!$J$4=120,G173,'IP Til Binær'!$J$4=121,G174,'IP Til Binær'!$J$4=122,G175,'IP Til Binær'!$J$4=123,G176,'IP Til Binær'!$J$4=124,G177,'IP Til Binær'!$J$4=125,G178,'IP Til Binær'!$J$4=126,G179,'IP Til Binær'!$J$4=127,G180)</f>
        <v>#N/A</v>
      </c>
      <c r="R55" s="16" t="e">
        <f>_xlfn.IFS('IP Til Binær'!$J$4=1,H54,'IP Til Binær'!$J$4=2,H55,'IP Til Binær'!$J$4=3,H56,'IP Til Binær'!$J$4=4,H57,'IP Til Binær'!$J$4=5,H58,'IP Til Binær'!$J$4=6,H59,'IP Til Binær'!$J$4=7,H60,'IP Til Binær'!$J$4=8,H61,'IP Til Binær'!$J$4=9,H62,'IP Til Binær'!$J$4=10,H63,'IP Til Binær'!$J$4=11,H64,'IP Til Binær'!$J$4=12,H65,'IP Til Binær'!$J$4=13,H66,'IP Til Binær'!$J$4=14,H67,'IP Til Binær'!$J$4=15,H68,'IP Til Binær'!$J$4=16,H69,'IP Til Binær'!$J$4=17,H70,'IP Til Binær'!$J$4=18,H71,'IP Til Binær'!$J$4=19,H72,'IP Til Binær'!$J$4=20,H73,'IP Til Binær'!$J$4=21,H74,'IP Til Binær'!$J$4=22,H75,'IP Til Binær'!$J$4=23,H76,'IP Til Binær'!$J$4=24,H77,'IP Til Binær'!$J$4=25,H78,'IP Til Binær'!$J$4=26,H79,'IP Til Binær'!$J$4=27,H80,'IP Til Binær'!$J$4=28,H81,'IP Til Binær'!$J$4=29,H82,'IP Til Binær'!$J$4=30,H83,'IP Til Binær'!$J$4=31,H84,'IP Til Binær'!$J$4=32,H85,'IP Til Binær'!$J$4=33,H86,'IP Til Binær'!$J$4=34,H87,'IP Til Binær'!$J$4=35,H88,'IP Til Binær'!$J$4=36,H89,'IP Til Binær'!$J$4=37,H90,'IP Til Binær'!$J$4=38,H91,'IP Til Binær'!$J$4=39,H92,'IP Til Binær'!$J$4=40,H93,'IP Til Binær'!$J$4=41,H94,'IP Til Binær'!$J$4=42,H95,'IP Til Binær'!$J$4=43,H96,'IP Til Binær'!$J$4=44,H97,'IP Til Binær'!$J$4=45,H98,'IP Til Binær'!$J$4=46,H99,'IP Til Binær'!$J$4=47,H100,'IP Til Binær'!$J$4=48,H101,'IP Til Binær'!$J$4=49,H102,'IP Til Binær'!$J$4=50,H103,'IP Til Binær'!$J$4=51,H104,'IP Til Binær'!$J$4=52,H105,'IP Til Binær'!$J$4=53,H106,'IP Til Binær'!$J$4=54,H107,'IP Til Binær'!$J$4=55,H108,'IP Til Binær'!$J$4=56,H109,'IP Til Binær'!$J$4=57,H110,'IP Til Binær'!$J$4=58,H111,'IP Til Binær'!$J$4=59,H112,'IP Til Binær'!$J$4=60,H113,'IP Til Binær'!$J$4=61,H114,'IP Til Binær'!$J$4=62,H115,'IP Til Binær'!$J$4=63,H116,'IP Til Binær'!$J$4=64,H117,'IP Til Binær'!$J$4=65,H118,'IP Til Binær'!$J$4=66,H119,'IP Til Binær'!$J$4=67,H120,'IP Til Binær'!$J$4=68,H121,'IP Til Binær'!$J$4=69,H122,'IP Til Binær'!$J$4=70,H123,'IP Til Binær'!$J$4=71,H124,'IP Til Binær'!$J$4=72,H125,'IP Til Binær'!$J$4=73,H126,'IP Til Binær'!$J$4=74,H127,'IP Til Binær'!$J$4=75,H128,'IP Til Binær'!$J$4=76,H129,'IP Til Binær'!$J$4=77,H130,'IP Til Binær'!$J$4=78,H131,'IP Til Binær'!$J$4=79,H132,'IP Til Binær'!$J$4=80,H133,'IP Til Binær'!$J$4=81,H134,'IP Til Binær'!$J$4=82,H135,'IP Til Binær'!$J$4=83,H136,'IP Til Binær'!$J$4=84,H137,'IP Til Binær'!$J$4=85,H138,'IP Til Binær'!$J$4=86,H139,'IP Til Binær'!$J$4=87,H140,'IP Til Binær'!$J$4=88,H141,'IP Til Binær'!$J$4=89,H142,'IP Til Binær'!$J$4=90,H143,'IP Til Binær'!$J$4=91,H144,'IP Til Binær'!$J$4=92,H145,'IP Til Binær'!$J$4=93,H146,'IP Til Binær'!$J$4=94,H147,'IP Til Binær'!$J$4=95,H148,'IP Til Binær'!$J$4=96,H149,'IP Til Binær'!$J$4=97,H150,'IP Til Binær'!$J$4=98,H151,'IP Til Binær'!$J$4=99,H152,'IP Til Binær'!$J$4=100,H153,'IP Til Binær'!$J$4=101,H154,'IP Til Binær'!$J$4=102,H155,'IP Til Binær'!$J$4=103,H156,'IP Til Binær'!$J$4=104,H157,'IP Til Binær'!$J$4=105,H158,'IP Til Binær'!$J$4=106,H159,'IP Til Binær'!$J$4=107,H160,'IP Til Binær'!$J$4=108,H161,'IP Til Binær'!$J$4=109,H162,'IP Til Binær'!$J$4=110,H163,'IP Til Binær'!$J$4=111,H164,'IP Til Binær'!$J$4=112,H165,'IP Til Binær'!$J$4=113,H166,'IP Til Binær'!$J$4=114,H167,'IP Til Binær'!$J$4=115,H168,'IP Til Binær'!$J$4=116,H169,'IP Til Binær'!$J$4=117,H170,'IP Til Binær'!$J$4=118,H171,'IP Til Binær'!$J$4=119,H172,'IP Til Binær'!$J$4=120,H173,'IP Til Binær'!$J$4=121,H174,'IP Til Binær'!$J$4=122,H175,'IP Til Binær'!$J$4=123,H176,'IP Til Binær'!$J$4=124,H177,'IP Til Binær'!$J$4=125,H178,'IP Til Binær'!$J$4=126,H179,'IP Til Binær'!$J$4=127,H180)</f>
        <v>#N/A</v>
      </c>
      <c r="S55" s="16" t="e">
        <f>_xlfn.IFS('IP Til Binær'!$J$4=1,I54,'IP Til Binær'!$J$4=2,I55,'IP Til Binær'!$J$4=3,I56,'IP Til Binær'!$J$4=4,I57,'IP Til Binær'!$J$4=5,I58,'IP Til Binær'!$J$4=6,I59,'IP Til Binær'!$J$4=7,I60,'IP Til Binær'!$J$4=8,I61,'IP Til Binær'!$J$4=9,I62,'IP Til Binær'!$J$4=10,I63,'IP Til Binær'!$J$4=11,I64,'IP Til Binær'!$J$4=12,I65,'IP Til Binær'!$J$4=13,I66,'IP Til Binær'!$J$4=14,I67,'IP Til Binær'!$J$4=15,I68,'IP Til Binær'!$J$4=16,I69,'IP Til Binær'!$J$4=17,I70,'IP Til Binær'!$J$4=18,I71,'IP Til Binær'!$J$4=19,I72,'IP Til Binær'!$J$4=20,I73,'IP Til Binær'!$J$4=21,I74,'IP Til Binær'!$J$4=22,I75,'IP Til Binær'!$J$4=23,I76,'IP Til Binær'!$J$4=24,I77,'IP Til Binær'!$J$4=25,I78,'IP Til Binær'!$J$4=26,I79,'IP Til Binær'!$J$4=27,I80,'IP Til Binær'!$J$4=28,I81,'IP Til Binær'!$J$4=29,I82,'IP Til Binær'!$J$4=30,I83,'IP Til Binær'!$J$4=31,I84,'IP Til Binær'!$J$4=32,I85,'IP Til Binær'!$J$4=33,I86,'IP Til Binær'!$J$4=34,I87,'IP Til Binær'!$J$4=35,I88,'IP Til Binær'!$J$4=36,I89,'IP Til Binær'!$J$4=37,I90,'IP Til Binær'!$J$4=38,I91,'IP Til Binær'!$J$4=39,I92,'IP Til Binær'!$J$4=40,I93,'IP Til Binær'!$J$4=41,I94,'IP Til Binær'!$J$4=42,I95,'IP Til Binær'!$J$4=43,I96,'IP Til Binær'!$J$4=44,I97,'IP Til Binær'!$J$4=45,I98,'IP Til Binær'!$J$4=46,I99,'IP Til Binær'!$J$4=47,I100,'IP Til Binær'!$J$4=48,I101,'IP Til Binær'!$J$4=49,I102,'IP Til Binær'!$J$4=50,I103,'IP Til Binær'!$J$4=51,I104,'IP Til Binær'!$J$4=52,I105,'IP Til Binær'!$J$4=53,I106,'IP Til Binær'!$J$4=54,I107,'IP Til Binær'!$J$4=55,I108,'IP Til Binær'!$J$4=56,I109,'IP Til Binær'!$J$4=57,I110,'IP Til Binær'!$J$4=58,I111,'IP Til Binær'!$J$4=59,I112,'IP Til Binær'!$J$4=60,I113,'IP Til Binær'!$J$4=61,I114,'IP Til Binær'!$J$4=62,I115,'IP Til Binær'!$J$4=63,I116,'IP Til Binær'!$J$4=64,I117,'IP Til Binær'!$J$4=65,I118,'IP Til Binær'!$J$4=66,I119,'IP Til Binær'!$J$4=67,I120,'IP Til Binær'!$J$4=68,I121,'IP Til Binær'!$J$4=69,I122,'IP Til Binær'!$J$4=70,I123,'IP Til Binær'!$J$4=71,I124,'IP Til Binær'!$J$4=72,I125,'IP Til Binær'!$J$4=73,I126,'IP Til Binær'!$J$4=74,I127,'IP Til Binær'!$J$4=75,I128,'IP Til Binær'!$J$4=76,I129,'IP Til Binær'!$J$4=77,I130,'IP Til Binær'!$J$4=78,I131,'IP Til Binær'!$J$4=79,I132,'IP Til Binær'!$J$4=80,I133,'IP Til Binær'!$J$4=81,I134,'IP Til Binær'!$J$4=82,I135,'IP Til Binær'!$J$4=83,I136,'IP Til Binær'!$J$4=84,I137,'IP Til Binær'!$J$4=85,I138,'IP Til Binær'!$J$4=86,I139,'IP Til Binær'!$J$4=87,I140,'IP Til Binær'!$J$4=88,I141,'IP Til Binær'!$J$4=89,I142,'IP Til Binær'!$J$4=90,I143,'IP Til Binær'!$J$4=91,I144,'IP Til Binær'!$J$4=92,I145,'IP Til Binær'!$J$4=93,I146,'IP Til Binær'!$J$4=94,I147,'IP Til Binær'!$J$4=95,I148,'IP Til Binær'!$J$4=96,I149,'IP Til Binær'!$J$4=97,I150,'IP Til Binær'!$J$4=98,I151,'IP Til Binær'!$J$4=99,I152,'IP Til Binær'!$J$4=100,I153,'IP Til Binær'!$J$4=101,I154,'IP Til Binær'!$J$4=102,I155,'IP Til Binær'!$J$4=103,I156,'IP Til Binær'!$J$4=104,I157,'IP Til Binær'!$J$4=105,I158,'IP Til Binær'!$J$4=106,I159,'IP Til Binær'!$J$4=107,I160,'IP Til Binær'!$J$4=108,I161,'IP Til Binær'!$J$4=109,I162,'IP Til Binær'!$J$4=110,I163,'IP Til Binær'!$J$4=111,I164,'IP Til Binær'!$J$4=112,I165,'IP Til Binær'!$J$4=113,I166,'IP Til Binær'!$J$4=114,I167,'IP Til Binær'!$J$4=115,I168,'IP Til Binær'!$J$4=116,I169,'IP Til Binær'!$J$4=117,I170,'IP Til Binær'!$J$4=118,I171,'IP Til Binær'!$J$4=119,I172,'IP Til Binær'!$J$4=120,I173,'IP Til Binær'!$J$4=121,I174,'IP Til Binær'!$J$4=122,I175,'IP Til Binær'!$J$4=123,I176,'IP Til Binær'!$J$4=124,I177,'IP Til Binær'!$J$4=125,I178,'IP Til Binær'!$J$4=126,I179,'IP Til Binær'!$J$4=127,I180)</f>
        <v>#N/A</v>
      </c>
      <c r="T55" s="16" t="e">
        <f>_xlfn.IFS('IP Til Binær'!$J$4=1,J54,'IP Til Binær'!$J$4=2,J55,'IP Til Binær'!$J$4=3,J56,'IP Til Binær'!$J$4=4,J57,'IP Til Binær'!$J$4=5,J58,'IP Til Binær'!$J$4=6,J59,'IP Til Binær'!$J$4=7,J60,'IP Til Binær'!$J$4=8,J61,'IP Til Binær'!$J$4=9,J62,'IP Til Binær'!$J$4=10,J63,'IP Til Binær'!$J$4=11,J64,'IP Til Binær'!$J$4=12,J65,'IP Til Binær'!$J$4=13,J66,'IP Til Binær'!$J$4=14,J67,'IP Til Binær'!$J$4=15,J68,'IP Til Binær'!$J$4=16,J69,'IP Til Binær'!$J$4=17,J70,'IP Til Binær'!$J$4=18,J71,'IP Til Binær'!$J$4=19,J72,'IP Til Binær'!$J$4=20,J73,'IP Til Binær'!$J$4=21,J74,'IP Til Binær'!$J$4=22,J75,'IP Til Binær'!$J$4=23,J76,'IP Til Binær'!$J$4=24,J77,'IP Til Binær'!$J$4=25,J78,'IP Til Binær'!$J$4=26,J79,'IP Til Binær'!$J$4=27,J80,'IP Til Binær'!$J$4=28,J81,'IP Til Binær'!$J$4=29,J82,'IP Til Binær'!$J$4=30,J83,'IP Til Binær'!$J$4=31,J84,'IP Til Binær'!$J$4=32,J85,'IP Til Binær'!$J$4=33,J86,'IP Til Binær'!$J$4=34,J87,'IP Til Binær'!$J$4=35,J88,'IP Til Binær'!$J$4=36,J89,'IP Til Binær'!$J$4=37,J90,'IP Til Binær'!$J$4=38,J91,'IP Til Binær'!$J$4=39,J92,'IP Til Binær'!$J$4=40,J93,'IP Til Binær'!$J$4=41,J94,'IP Til Binær'!$J$4=42,J95,'IP Til Binær'!$J$4=43,J96,'IP Til Binær'!$J$4=44,J97,'IP Til Binær'!$J$4=45,J98,'IP Til Binær'!$J$4=46,J99,'IP Til Binær'!$J$4=47,J100,'IP Til Binær'!$J$4=48,J101,'IP Til Binær'!$J$4=49,J102,'IP Til Binær'!$J$4=50,J103,'IP Til Binær'!$J$4=51,J104,'IP Til Binær'!$J$4=52,J105,'IP Til Binær'!$J$4=53,J106,'IP Til Binær'!$J$4=54,J107,'IP Til Binær'!$J$4=55,J108,'IP Til Binær'!$J$4=56,J109,'IP Til Binær'!$J$4=57,J110,'IP Til Binær'!$J$4=58,J111,'IP Til Binær'!$J$4=59,J112,'IP Til Binær'!$J$4=60,J113,'IP Til Binær'!$J$4=61,J114,'IP Til Binær'!$J$4=62,J115,'IP Til Binær'!$J$4=63,J116,'IP Til Binær'!$J$4=64,J117,'IP Til Binær'!$J$4=65,J118,'IP Til Binær'!$J$4=66,J119,'IP Til Binær'!$J$4=67,J120,'IP Til Binær'!$J$4=68,J121,'IP Til Binær'!$J$4=69,J122,'IP Til Binær'!$J$4=70,J123,'IP Til Binær'!$J$4=71,J124,'IP Til Binær'!$J$4=72,J125,'IP Til Binær'!$J$4=73,J126,'IP Til Binær'!$J$4=74,J127,'IP Til Binær'!$J$4=75,J128,'IP Til Binær'!$J$4=76,J129,'IP Til Binær'!$J$4=77,J130,'IP Til Binær'!$J$4=78,J131,'IP Til Binær'!$J$4=79,J132,'IP Til Binær'!$J$4=80,J133,'IP Til Binær'!$J$4=81,J134,'IP Til Binær'!$J$4=82,J135,'IP Til Binær'!$J$4=83,J136,'IP Til Binær'!$J$4=84,J137,'IP Til Binær'!$J$4=85,J138,'IP Til Binær'!$J$4=86,J139,'IP Til Binær'!$J$4=87,J140,'IP Til Binær'!$J$4=88,J141,'IP Til Binær'!$J$4=89,J142,'IP Til Binær'!$J$4=90,J143,'IP Til Binær'!$J$4=91,J144,'IP Til Binær'!$J$4=92,J145,'IP Til Binær'!$J$4=93,J146,'IP Til Binær'!$J$4=94,J147,'IP Til Binær'!$J$4=95,J148,'IP Til Binær'!$J$4=96,J149,'IP Til Binær'!$J$4=97,J150,'IP Til Binær'!$J$4=98,J151,'IP Til Binær'!$J$4=99,J152,'IP Til Binær'!$J$4=100,J153,'IP Til Binær'!$J$4=101,J154,'IP Til Binær'!$J$4=102,J155,'IP Til Binær'!$J$4=103,J156,'IP Til Binær'!$J$4=104,J157,'IP Til Binær'!$J$4=105,J158,'IP Til Binær'!$J$4=106,J159,'IP Til Binær'!$J$4=107,J160,'IP Til Binær'!$J$4=108,J161,'IP Til Binær'!$J$4=109,J162,'IP Til Binær'!$J$4=110,J163,'IP Til Binær'!$J$4=111,J164,'IP Til Binær'!$J$4=112,J165,'IP Til Binær'!$J$4=113,J166,'IP Til Binær'!$J$4=114,J167,'IP Til Binær'!$J$4=115,J168,'IP Til Binær'!$J$4=116,J169,'IP Til Binær'!$J$4=117,J170,'IP Til Binær'!$J$4=118,J171,'IP Til Binær'!$J$4=119,J172,'IP Til Binær'!$J$4=120,J173,'IP Til Binær'!$J$4=121,J174,'IP Til Binær'!$J$4=122,J175,'IP Til Binær'!$J$4=123,J176,'IP Til Binær'!$J$4=124,J177,'IP Til Binær'!$J$4=125,J178,'IP Til Binær'!$J$4=126,J179,'IP Til Binær'!$J$4=127,J180)</f>
        <v>#N/A</v>
      </c>
      <c r="U55" s="16" t="e">
        <f>_xlfn.IFS('IP Til Binær'!$J$4=1,K54,'IP Til Binær'!$J$4=2,K55,'IP Til Binær'!$J$4=3,K56,'IP Til Binær'!$J$4=4,K57,'IP Til Binær'!$J$4=5,K58,'IP Til Binær'!$J$4=6,K59,'IP Til Binær'!$J$4=7,K60,'IP Til Binær'!$J$4=8,K61,'IP Til Binær'!$J$4=9,K62,'IP Til Binær'!$J$4=10,K63,'IP Til Binær'!$J$4=11,K64,'IP Til Binær'!$J$4=12,K65,'IP Til Binær'!$J$4=13,K66,'IP Til Binær'!$J$4=14,K67,'IP Til Binær'!$J$4=15,K68,'IP Til Binær'!$J$4=16,K69,'IP Til Binær'!$J$4=17,K70,'IP Til Binær'!$J$4=18,K71,'IP Til Binær'!$J$4=19,K72,'IP Til Binær'!$J$4=20,K73,'IP Til Binær'!$J$4=21,K74,'IP Til Binær'!$J$4=22,K75,'IP Til Binær'!$J$4=23,K76,'IP Til Binær'!$J$4=24,K77,'IP Til Binær'!$J$4=25,K78,'IP Til Binær'!$J$4=26,K79,'IP Til Binær'!$J$4=27,K80,'IP Til Binær'!$J$4=28,K81,'IP Til Binær'!$J$4=29,K82,'IP Til Binær'!$J$4=30,K83,'IP Til Binær'!$J$4=31,K84,'IP Til Binær'!$J$4=32,K85,'IP Til Binær'!$J$4=33,K86,'IP Til Binær'!$J$4=34,K87,'IP Til Binær'!$J$4=35,K88,'IP Til Binær'!$J$4=36,K89,'IP Til Binær'!$J$4=37,K90,'IP Til Binær'!$J$4=38,K91,'IP Til Binær'!$J$4=39,K92,'IP Til Binær'!$J$4=40,K93,'IP Til Binær'!$J$4=41,K94,'IP Til Binær'!$J$4=42,K95,'IP Til Binær'!$J$4=43,K96,'IP Til Binær'!$J$4=44,K97,'IP Til Binær'!$J$4=45,K98,'IP Til Binær'!$J$4=46,K99,'IP Til Binær'!$J$4=47,K100,'IP Til Binær'!$J$4=48,K101,'IP Til Binær'!$J$4=49,K102,'IP Til Binær'!$J$4=50,K103,'IP Til Binær'!$J$4=51,K104,'IP Til Binær'!$J$4=52,K105,'IP Til Binær'!$J$4=53,K106,'IP Til Binær'!$J$4=54,K107,'IP Til Binær'!$J$4=55,K108,'IP Til Binær'!$J$4=56,K109,'IP Til Binær'!$J$4=57,K110,'IP Til Binær'!$J$4=58,K111,'IP Til Binær'!$J$4=59,K112,'IP Til Binær'!$J$4=60,K113,'IP Til Binær'!$J$4=61,K114,'IP Til Binær'!$J$4=62,K115,'IP Til Binær'!$J$4=63,K116,'IP Til Binær'!$J$4=64,K117,'IP Til Binær'!$J$4=65,K118,'IP Til Binær'!$J$4=66,K119,'IP Til Binær'!$J$4=67,K120,'IP Til Binær'!$J$4=68,K121,'IP Til Binær'!$J$4=69,K122,'IP Til Binær'!$J$4=70,K123,'IP Til Binær'!$J$4=71,K124,'IP Til Binær'!$J$4=72,K125,'IP Til Binær'!$J$4=73,K126,'IP Til Binær'!$J$4=74,K127,'IP Til Binær'!$J$4=75,K128,'IP Til Binær'!$J$4=76,K129,'IP Til Binær'!$J$4=77,K130,'IP Til Binær'!$J$4=78,K131,'IP Til Binær'!$J$4=79,K132,'IP Til Binær'!$J$4=80,K133,'IP Til Binær'!$J$4=81,K134,'IP Til Binær'!$J$4=82,K135,'IP Til Binær'!$J$4=83,K136,'IP Til Binær'!$J$4=84,K137,'IP Til Binær'!$J$4=85,K138,'IP Til Binær'!$J$4=86,K139,'IP Til Binær'!$J$4=87,K140,'IP Til Binær'!$J$4=88,K141,'IP Til Binær'!$J$4=89,K142,'IP Til Binær'!$J$4=90,K143,'IP Til Binær'!$J$4=91,K144,'IP Til Binær'!$J$4=92,K145,'IP Til Binær'!$J$4=93,K146,'IP Til Binær'!$J$4=94,K147,'IP Til Binær'!$J$4=95,K148,'IP Til Binær'!$J$4=96,K149,'IP Til Binær'!$J$4=97,K150,'IP Til Binær'!$J$4=98,K151,'IP Til Binær'!$J$4=99,K152,'IP Til Binær'!$J$4=100,K153,'IP Til Binær'!$J$4=101,K154,'IP Til Binær'!$J$4=102,K155,'IP Til Binær'!$J$4=103,K156,'IP Til Binær'!$J$4=104,K157,'IP Til Binær'!$J$4=105,K158,'IP Til Binær'!$J$4=106,K159,'IP Til Binær'!$J$4=107,K160,'IP Til Binær'!$J$4=108,K161,'IP Til Binær'!$J$4=109,K162,'IP Til Binær'!$J$4=110,K163,'IP Til Binær'!$J$4=111,K164,'IP Til Binær'!$J$4=112,K165,'IP Til Binær'!$J$4=113,K166,'IP Til Binær'!$J$4=114,K167,'IP Til Binær'!$J$4=115,K168,'IP Til Binær'!$J$4=116,K169,'IP Til Binær'!$J$4=117,K170,'IP Til Binær'!$J$4=118,K171,'IP Til Binær'!$J$4=119,K172,'IP Til Binær'!$J$4=120,K173,'IP Til Binær'!$J$4=121,K174,'IP Til Binær'!$J$4=122,K175,'IP Til Binær'!$J$4=123,K176,'IP Til Binær'!$J$4=124,K177,'IP Til Binær'!$J$4=125,K178,'IP Til Binær'!$J$4=126,K179,'IP Til Binær'!$J$4=127,K180)</f>
        <v>#N/A</v>
      </c>
      <c r="V55" s="17"/>
      <c r="W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50" t="s">
        <v>19</v>
      </c>
      <c r="AM55" s="34"/>
      <c r="AN55" s="35"/>
    </row>
    <row r="56" spans="3:40" ht="18.75" x14ac:dyDescent="0.3">
      <c r="C56" s="33"/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</v>
      </c>
      <c r="K56" s="49">
        <v>1</v>
      </c>
      <c r="L56" s="34"/>
      <c r="M56" s="15"/>
      <c r="N56" s="16" t="e">
        <f>_xlfn.IFS('IP Til Binær'!$J$4=128,D181,'IP Til Binær'!$J$4=129,D182,'IP Til Binær'!$J$4=130,D183,'IP Til Binær'!$J$4=131,D184,'IP Til Binær'!$J$4=132,D185,'IP Til Binær'!$J$4=133,D186,'IP Til Binær'!$J$4=134,D187,'IP Til Binær'!$J$4=135,D188,'IP Til Binær'!$J$4=136,D189,'IP Til Binær'!$J$4=137,D190,'IP Til Binær'!$J$4=138,D191,'IP Til Binær'!$J$4=139,D192,'IP Til Binær'!$J$4=140,D193,'IP Til Binær'!$J$4=141,D194,'IP Til Binær'!$J$4=142,D195,'IP Til Binær'!$J$4=143,D196,'IP Til Binær'!$J$4=144,D197,'IP Til Binær'!$J$4=145,D198,'IP Til Binær'!$J$4=146,D199,'IP Til Binær'!$J$4=147,D200,'IP Til Binær'!$J$4=148,D201,'IP Til Binær'!$J$4=149,D202,'IP Til Binær'!$J$4=150,D203,'IP Til Binær'!$J$4=151,D204,'IP Til Binær'!$J$4=152,D205,'IP Til Binær'!$J$4=153,D206,'IP Til Binær'!$J$4=154,D207,'IP Til Binær'!$J$4=155,D208,'IP Til Binær'!$J$4=156,D209,'IP Til Binær'!$J$4=157,D210,'IP Til Binær'!$J$4=158,D211,'IP Til Binær'!$J$4=159,D212,'IP Til Binær'!$J$4=160,D213,'IP Til Binær'!$J$4=161,D214,'IP Til Binær'!$J$4=162,D215,'IP Til Binær'!$J$4=163,D216,'IP Til Binær'!$J$4=164,D217,'IP Til Binær'!$J$4=165,D218,'IP Til Binær'!$J$4=166,D219,'IP Til Binær'!$J$4=167,D220,'IP Til Binær'!$J$4=168,D221,'IP Til Binær'!$J$4=169,D222,'IP Til Binær'!$J$4=170,D223,'IP Til Binær'!$J$4=171,D224,'IP Til Binær'!$J$4=172,D225,'IP Til Binær'!$J$4=173,D226,'IP Til Binær'!$J$4=174,D227,'IP Til Binær'!$J$4=175,D228,'IP Til Binær'!$J$4=176,D229,'IP Til Binær'!$J$4=177,D230,'IP Til Binær'!$J$4=178,D231,'IP Til Binær'!$J$4=179,D232,'IP Til Binær'!$J$4=180,D233,'IP Til Binær'!$J$4=181,D234,'IP Til Binær'!$J$4=182,D235,'IP Til Binær'!$J$4=183,D236,'IP Til Binær'!$J$4=184,D237,'IP Til Binær'!$J$4=185,D238,'IP Til Binær'!$J$4=186,D239,'IP Til Binær'!$J$4=187,D240,'IP Til Binær'!$J$4=188,D241,'IP Til Binær'!$J$4=189,D242,'IP Til Binær'!$J$4=190,D243,'IP Til Binær'!$J$4=191,D244,'IP Til Binær'!$J$4=192,D245,'IP Til Binær'!$J$4=193,D246,'IP Til Binær'!$J$4=194,D247,'IP Til Binær'!$J$4=195,D248,'IP Til Binær'!$J$4=196,D249,'IP Til Binær'!$J$4=197,D250,'IP Til Binær'!$J$4=198,D251,'IP Til Binær'!$J$4=199,D252,'IP Til Binær'!$J$4=200,D253,'IP Til Binær'!$J$4=201,D254,'IP Til Binær'!$J$4=202,D255,'IP Til Binær'!$J$4=203,D256,'IP Til Binær'!$J$4=204,D257,'IP Til Binær'!$J$4=205,D258,'IP Til Binær'!$J$4=206,D259,'IP Til Binær'!$J$4=207,D260,'IP Til Binær'!$J$4=208,D261,'IP Til Binær'!$J$4=209,D262,'IP Til Binær'!$J$4=210,D263,'IP Til Binær'!$J$4=211,D264,'IP Til Binær'!$J$4=212,D265,'IP Til Binær'!$J$4=213,D266,'IP Til Binær'!$J$4=214,D267,'IP Til Binær'!$J$4=215,D268,'IP Til Binær'!$J$4=216,D269,'IP Til Binær'!$J$4=217,D270,'IP Til Binær'!$J$4=218,D271,'IP Til Binær'!$J$4=219,D272,'IP Til Binær'!$J$4=220,D273,'IP Til Binær'!$J$4=221,D274,'IP Til Binær'!$J$4=222,D275,'IP Til Binær'!$J$4=223,D276,'IP Til Binær'!$J$4=224,D277,'IP Til Binær'!$J$4=225,D278,'IP Til Binær'!$J$4=226,D279,'IP Til Binær'!$J$4=227,D280,'IP Til Binær'!$J$4=228,D281,'IP Til Binær'!$J$4=229,D282,'IP Til Binær'!$J$4=230,D283,'IP Til Binær'!$J$4=231,D284,'IP Til Binær'!$J$4=232,D285,'IP Til Binær'!$J$4=233,D286,'IP Til Binær'!$J$4=234,D287,'IP Til Binær'!$J$4=235,D288,'IP Til Binær'!$J$4=236,D289,'IP Til Binær'!$J$4=237,D290,'IP Til Binær'!$J$4=238,D291,'IP Til Binær'!$J$4=239,D292,'IP Til Binær'!$J$4=240,D293,'IP Til Binær'!$J$4=241,D294,'IP Til Binær'!$J$4=242,D295,'IP Til Binær'!$J$4=243,D296,'IP Til Binær'!$J$4=244,D297,'IP Til Binær'!$J$4=245,D298,'IP Til Binær'!$J$4=246,D299,'IP Til Binær'!$J$4=247,D300,'IP Til Binær'!$J$4=248,D301,'IP Til Binær'!$J$4=249,D302,'IP Til Binær'!$J$4=250,D303,'IP Til Binær'!$J$4=251,D304,'IP Til Binær'!$J$4=252,D305,'IP Til Binær'!$J$4=253,D306,'IP Til Binær'!$J$4=254,D307)</f>
        <v>#N/A</v>
      </c>
      <c r="O56" s="16" t="e">
        <f>_xlfn.IFS('IP Til Binær'!$J$4=128,E181,'IP Til Binær'!$J$4=129,E182,'IP Til Binær'!$J$4=130,E183,'IP Til Binær'!$J$4=131,E184,'IP Til Binær'!$J$4=132,E185,'IP Til Binær'!$J$4=133,E186,'IP Til Binær'!$J$4=134,E187,'IP Til Binær'!$J$4=135,E188,'IP Til Binær'!$J$4=136,E189,'IP Til Binær'!$J$4=137,E190,'IP Til Binær'!$J$4=138,E191,'IP Til Binær'!$J$4=139,E192,'IP Til Binær'!$J$4=140,E193,'IP Til Binær'!$J$4=141,E194,'IP Til Binær'!$J$4=142,E195,'IP Til Binær'!$J$4=143,E196,'IP Til Binær'!$J$4=144,E197,'IP Til Binær'!$J$4=145,E198,'IP Til Binær'!$J$4=146,E199,'IP Til Binær'!$J$4=147,E200,'IP Til Binær'!$J$4=148,E201,'IP Til Binær'!$J$4=149,E202,'IP Til Binær'!$J$4=150,E203,'IP Til Binær'!$J$4=151,E204,'IP Til Binær'!$J$4=152,E205,'IP Til Binær'!$J$4=153,E206,'IP Til Binær'!$J$4=154,E207,'IP Til Binær'!$J$4=155,E208,'IP Til Binær'!$J$4=156,E209,'IP Til Binær'!$J$4=157,E210,'IP Til Binær'!$J$4=158,E211,'IP Til Binær'!$J$4=159,E212,'IP Til Binær'!$J$4=160,E213,'IP Til Binær'!$J$4=161,E214,'IP Til Binær'!$J$4=162,E215,'IP Til Binær'!$J$4=163,E216,'IP Til Binær'!$J$4=164,E217,'IP Til Binær'!$J$4=165,E218,'IP Til Binær'!$J$4=166,E219,'IP Til Binær'!$J$4=167,E220,'IP Til Binær'!$J$4=168,E221,'IP Til Binær'!$J$4=169,E222,'IP Til Binær'!$J$4=170,E223,'IP Til Binær'!$J$4=171,E224,'IP Til Binær'!$J$4=172,E225,'IP Til Binær'!$J$4=173,E226,'IP Til Binær'!$J$4=174,E227,'IP Til Binær'!$J$4=175,E228,'IP Til Binær'!$J$4=176,E229,'IP Til Binær'!$J$4=177,E230,'IP Til Binær'!$J$4=178,E231,'IP Til Binær'!$J$4=179,E232,'IP Til Binær'!$J$4=180,E233,'IP Til Binær'!$J$4=181,E234,'IP Til Binær'!$J$4=182,E235,'IP Til Binær'!$J$4=183,E236,'IP Til Binær'!$J$4=184,E237,'IP Til Binær'!$J$4=185,E238,'IP Til Binær'!$J$4=186,E239,'IP Til Binær'!$J$4=187,E240,'IP Til Binær'!$J$4=188,E241,'IP Til Binær'!$J$4=189,E242,'IP Til Binær'!$J$4=190,E243,'IP Til Binær'!$J$4=191,E244,'IP Til Binær'!$J$4=192,E245,'IP Til Binær'!$J$4=193,E246,'IP Til Binær'!$J$4=194,E247,'IP Til Binær'!$J$4=195,E248,'IP Til Binær'!$J$4=196,E249,'IP Til Binær'!$J$4=197,E250,'IP Til Binær'!$J$4=198,E251,'IP Til Binær'!$J$4=199,E252,'IP Til Binær'!$J$4=200,E253,'IP Til Binær'!$J$4=201,E254,'IP Til Binær'!$J$4=202,E255,'IP Til Binær'!$J$4=203,E256,'IP Til Binær'!$J$4=204,E257,'IP Til Binær'!$J$4=205,E258,'IP Til Binær'!$J$4=206,E259,'IP Til Binær'!$J$4=207,E260,'IP Til Binær'!$J$4=208,E261,'IP Til Binær'!$J$4=209,E262,'IP Til Binær'!$J$4=210,E263,'IP Til Binær'!$J$4=211,E264,'IP Til Binær'!$J$4=212,E265,'IP Til Binær'!$J$4=213,E266,'IP Til Binær'!$J$4=214,E267,'IP Til Binær'!$J$4=215,E268,'IP Til Binær'!$J$4=216,E269,'IP Til Binær'!$J$4=217,E270,'IP Til Binær'!$J$4=218,E271,'IP Til Binær'!$J$4=219,E272,'IP Til Binær'!$J$4=220,E273,'IP Til Binær'!$J$4=221,E274,'IP Til Binær'!$J$4=222,E275,'IP Til Binær'!$J$4=223,E276,'IP Til Binær'!$J$4=224,E277,'IP Til Binær'!$J$4=225,E278,'IP Til Binær'!$J$4=226,E279,'IP Til Binær'!$J$4=227,E280,'IP Til Binær'!$J$4=228,E281,'IP Til Binær'!$J$4=229,E282,'IP Til Binær'!$J$4=230,E283,'IP Til Binær'!$J$4=231,E284,'IP Til Binær'!$J$4=232,E285,'IP Til Binær'!$J$4=233,E286,'IP Til Binær'!$J$4=234,E287,'IP Til Binær'!$J$4=235,E288,'IP Til Binær'!$J$4=236,E289,'IP Til Binær'!$J$4=237,E290,'IP Til Binær'!$J$4=238,E291,'IP Til Binær'!$J$4=239,E292,'IP Til Binær'!$J$4=240,E293,'IP Til Binær'!$J$4=241,E294,'IP Til Binær'!$J$4=242,E295,'IP Til Binær'!$J$4=243,E296,'IP Til Binær'!$J$4=244,E297,'IP Til Binær'!$J$4=245,E298,'IP Til Binær'!$J$4=246,E299,'IP Til Binær'!$J$4=247,E300,'IP Til Binær'!$J$4=248,E301,'IP Til Binær'!$J$4=249,E302,'IP Til Binær'!$J$4=250,E303,'IP Til Binær'!$J$4=251,E304,'IP Til Binær'!$J$4=252,E305,'IP Til Binær'!$J$4=253,E306,'IP Til Binær'!$J$4=254,E307)</f>
        <v>#N/A</v>
      </c>
      <c r="P56" s="16" t="e">
        <f>_xlfn.IFS('IP Til Binær'!$J$4=128,F181,'IP Til Binær'!$J$4=129,F182,'IP Til Binær'!$J$4=130,F183,'IP Til Binær'!$J$4=131,F184,'IP Til Binær'!$J$4=132,F185,'IP Til Binær'!$J$4=133,F186,'IP Til Binær'!$J$4=134,F187,'IP Til Binær'!$J$4=135,F188,'IP Til Binær'!$J$4=136,F189,'IP Til Binær'!$J$4=137,F190,'IP Til Binær'!$J$4=138,F191,'IP Til Binær'!$J$4=139,F192,'IP Til Binær'!$J$4=140,F193,'IP Til Binær'!$J$4=141,F194,'IP Til Binær'!$J$4=142,F195,'IP Til Binær'!$J$4=143,F196,'IP Til Binær'!$J$4=144,F197,'IP Til Binær'!$J$4=145,F198,'IP Til Binær'!$J$4=146,F199,'IP Til Binær'!$J$4=147,F200,'IP Til Binær'!$J$4=148,F201,'IP Til Binær'!$J$4=149,F202,'IP Til Binær'!$J$4=150,F203,'IP Til Binær'!$J$4=151,F204,'IP Til Binær'!$J$4=152,F205,'IP Til Binær'!$J$4=153,F206,'IP Til Binær'!$J$4=154,F207,'IP Til Binær'!$J$4=155,F208,'IP Til Binær'!$J$4=156,F209,'IP Til Binær'!$J$4=157,F210,'IP Til Binær'!$J$4=158,F211,'IP Til Binær'!$J$4=159,F212,'IP Til Binær'!$J$4=160,F213,'IP Til Binær'!$J$4=161,F214,'IP Til Binær'!$J$4=162,F215,'IP Til Binær'!$J$4=163,F216,'IP Til Binær'!$J$4=164,F217,'IP Til Binær'!$J$4=165,F218,'IP Til Binær'!$J$4=166,F219,'IP Til Binær'!$J$4=167,F220,'IP Til Binær'!$J$4=168,F221,'IP Til Binær'!$J$4=169,F222,'IP Til Binær'!$J$4=170,F223,'IP Til Binær'!$J$4=171,F224,'IP Til Binær'!$J$4=172,F225,'IP Til Binær'!$J$4=173,F226,'IP Til Binær'!$J$4=174,F227,'IP Til Binær'!$J$4=175,F228,'IP Til Binær'!$J$4=176,F229,'IP Til Binær'!$J$4=177,F230,'IP Til Binær'!$J$4=178,F231,'IP Til Binær'!$J$4=179,F232,'IP Til Binær'!$J$4=180,F233,'IP Til Binær'!$J$4=181,F234,'IP Til Binær'!$J$4=182,F235,'IP Til Binær'!$J$4=183,F236,'IP Til Binær'!$J$4=184,F237,'IP Til Binær'!$J$4=185,F238,'IP Til Binær'!$J$4=186,F239,'IP Til Binær'!$J$4=187,F240,'IP Til Binær'!$J$4=188,F241,'IP Til Binær'!$J$4=189,F242,'IP Til Binær'!$J$4=190,F243,'IP Til Binær'!$J$4=191,F244,'IP Til Binær'!$J$4=192,F245,'IP Til Binær'!$J$4=193,F246,'IP Til Binær'!$J$4=194,F247,'IP Til Binær'!$J$4=195,F248,'IP Til Binær'!$J$4=196,F249,'IP Til Binær'!$J$4=197,F250,'IP Til Binær'!$J$4=198,F251,'IP Til Binær'!$J$4=199,F252,'IP Til Binær'!$J$4=200,F253,'IP Til Binær'!$J$4=201,F254,'IP Til Binær'!$J$4=202,F255,'IP Til Binær'!$J$4=203,F256,'IP Til Binær'!$J$4=204,F257,'IP Til Binær'!$J$4=205,F258,'IP Til Binær'!$J$4=206,F259,'IP Til Binær'!$J$4=207,F260,'IP Til Binær'!$J$4=208,F261,'IP Til Binær'!$J$4=209,F262,'IP Til Binær'!$J$4=210,F263,'IP Til Binær'!$J$4=211,F264,'IP Til Binær'!$J$4=212,F265,'IP Til Binær'!$J$4=213,F266,'IP Til Binær'!$J$4=214,F267,'IP Til Binær'!$J$4=215,F268,'IP Til Binær'!$J$4=216,F269,'IP Til Binær'!$J$4=217,F270,'IP Til Binær'!$J$4=218,F271,'IP Til Binær'!$J$4=219,F272,'IP Til Binær'!$J$4=220,F273,'IP Til Binær'!$J$4=221,F274,'IP Til Binær'!$J$4=222,F275,'IP Til Binær'!$J$4=223,F276,'IP Til Binær'!$J$4=224,F277,'IP Til Binær'!$J$4=225,F278,'IP Til Binær'!$J$4=226,F279,'IP Til Binær'!$J$4=227,F280,'IP Til Binær'!$J$4=228,F281,'IP Til Binær'!$J$4=229,F282,'IP Til Binær'!$J$4=230,F283,'IP Til Binær'!$J$4=231,F284,'IP Til Binær'!$J$4=232,F285,'IP Til Binær'!$J$4=233,F286,'IP Til Binær'!$J$4=234,F287,'IP Til Binær'!$J$4=235,F288,'IP Til Binær'!$J$4=236,F289,'IP Til Binær'!$J$4=237,F290,'IP Til Binær'!$J$4=238,F291,'IP Til Binær'!$J$4=239,F292,'IP Til Binær'!$J$4=240,F293,'IP Til Binær'!$J$4=241,F294,'IP Til Binær'!$J$4=242,F295,'IP Til Binær'!$J$4=243,F296,'IP Til Binær'!$J$4=244,F297,'IP Til Binær'!$J$4=245,F298,'IP Til Binær'!$J$4=246,F299,'IP Til Binær'!$J$4=247,F300,'IP Til Binær'!$J$4=248,F301,'IP Til Binær'!$J$4=249,F302,'IP Til Binær'!$J$4=250,F303,'IP Til Binær'!$J$4=251,F304,'IP Til Binær'!$J$4=252,F305,'IP Til Binær'!$J$4=253,F306,'IP Til Binær'!$J$4=254,F307)</f>
        <v>#N/A</v>
      </c>
      <c r="Q56" s="16" t="e">
        <f>_xlfn.IFS('IP Til Binær'!$J$4=128,G181,'IP Til Binær'!$J$4=129,G182,'IP Til Binær'!$J$4=130,G183,'IP Til Binær'!$J$4=131,G184,'IP Til Binær'!$J$4=132,G185,'IP Til Binær'!$J$4=133,G186,'IP Til Binær'!$J$4=134,G187,'IP Til Binær'!$J$4=135,G188,'IP Til Binær'!$J$4=136,G189,'IP Til Binær'!$J$4=137,G190,'IP Til Binær'!$J$4=138,G191,'IP Til Binær'!$J$4=139,G192,'IP Til Binær'!$J$4=140,G193,'IP Til Binær'!$J$4=141,G194,'IP Til Binær'!$J$4=142,G195,'IP Til Binær'!$J$4=143,G196,'IP Til Binær'!$J$4=144,G197,'IP Til Binær'!$J$4=145,G198,'IP Til Binær'!$J$4=146,G199,'IP Til Binær'!$J$4=147,G200,'IP Til Binær'!$J$4=148,G201,'IP Til Binær'!$J$4=149,G202,'IP Til Binær'!$J$4=150,G203,'IP Til Binær'!$J$4=151,G204,'IP Til Binær'!$J$4=152,G205,'IP Til Binær'!$J$4=153,G206,'IP Til Binær'!$J$4=154,G207,'IP Til Binær'!$J$4=155,G208,'IP Til Binær'!$J$4=156,G209,'IP Til Binær'!$J$4=157,G210,'IP Til Binær'!$J$4=158,G211,'IP Til Binær'!$J$4=159,G212,'IP Til Binær'!$J$4=160,G213,'IP Til Binær'!$J$4=161,G214,'IP Til Binær'!$J$4=162,G215,'IP Til Binær'!$J$4=163,G216,'IP Til Binær'!$J$4=164,G217,'IP Til Binær'!$J$4=165,G218,'IP Til Binær'!$J$4=166,G219,'IP Til Binær'!$J$4=167,G220,'IP Til Binær'!$J$4=168,G221,'IP Til Binær'!$J$4=169,G222,'IP Til Binær'!$J$4=170,G223,'IP Til Binær'!$J$4=171,G224,'IP Til Binær'!$J$4=172,G225,'IP Til Binær'!$J$4=173,G226,'IP Til Binær'!$J$4=174,G227,'IP Til Binær'!$J$4=175,G228,'IP Til Binær'!$J$4=176,G229,'IP Til Binær'!$J$4=177,G230,'IP Til Binær'!$J$4=178,G231,'IP Til Binær'!$J$4=179,G232,'IP Til Binær'!$J$4=180,G233,'IP Til Binær'!$J$4=181,G234,'IP Til Binær'!$J$4=182,G235,'IP Til Binær'!$J$4=183,G236,'IP Til Binær'!$J$4=184,G237,'IP Til Binær'!$J$4=185,G238,'IP Til Binær'!$J$4=186,G239,'IP Til Binær'!$J$4=187,G240,'IP Til Binær'!$J$4=188,G241,'IP Til Binær'!$J$4=189,G242,'IP Til Binær'!$J$4=190,G243,'IP Til Binær'!$J$4=191,G244,'IP Til Binær'!$J$4=192,G245,'IP Til Binær'!$J$4=193,G246,'IP Til Binær'!$J$4=194,G247,'IP Til Binær'!$J$4=195,G248,'IP Til Binær'!$J$4=196,G249,'IP Til Binær'!$J$4=197,G250,'IP Til Binær'!$J$4=198,G251,'IP Til Binær'!$J$4=199,G252,'IP Til Binær'!$J$4=200,G253,'IP Til Binær'!$J$4=201,G254,'IP Til Binær'!$J$4=202,G255,'IP Til Binær'!$J$4=203,G256,'IP Til Binær'!$J$4=204,G257,'IP Til Binær'!$J$4=205,G258,'IP Til Binær'!$J$4=206,G259,'IP Til Binær'!$J$4=207,G260,'IP Til Binær'!$J$4=208,G261,'IP Til Binær'!$J$4=209,G262,'IP Til Binær'!$J$4=210,G263,'IP Til Binær'!$J$4=211,G264,'IP Til Binær'!$J$4=212,G265,'IP Til Binær'!$J$4=213,G266,'IP Til Binær'!$J$4=214,G267,'IP Til Binær'!$J$4=215,G268,'IP Til Binær'!$J$4=216,G269,'IP Til Binær'!$J$4=217,G270,'IP Til Binær'!$J$4=218,G271,'IP Til Binær'!$J$4=219,G272,'IP Til Binær'!$J$4=220,G273,'IP Til Binær'!$J$4=221,G274,'IP Til Binær'!$J$4=222,G275,'IP Til Binær'!$J$4=223,G276,'IP Til Binær'!$J$4=224,G277,'IP Til Binær'!$J$4=225,G278,'IP Til Binær'!$J$4=226,G279,'IP Til Binær'!$J$4=227,G280,'IP Til Binær'!$J$4=228,G281,'IP Til Binær'!$J$4=229,G282,'IP Til Binær'!$J$4=230,G283,'IP Til Binær'!$J$4=231,G284,'IP Til Binær'!$J$4=232,G285,'IP Til Binær'!$J$4=233,G286,'IP Til Binær'!$J$4=234,G287,'IP Til Binær'!$J$4=235,G288,'IP Til Binær'!$J$4=236,G289,'IP Til Binær'!$J$4=237,G290,'IP Til Binær'!$J$4=238,G291,'IP Til Binær'!$J$4=239,G292,'IP Til Binær'!$J$4=240,G293,'IP Til Binær'!$J$4=241,G294,'IP Til Binær'!$J$4=242,G295,'IP Til Binær'!$J$4=243,G296,'IP Til Binær'!$J$4=244,G297,'IP Til Binær'!$J$4=245,G298,'IP Til Binær'!$J$4=246,G299,'IP Til Binær'!$J$4=247,G300,'IP Til Binær'!$J$4=248,G301,'IP Til Binær'!$J$4=249,G302,'IP Til Binær'!$J$4=250,G303,'IP Til Binær'!$J$4=251,G304,'IP Til Binær'!$J$4=252,G305,'IP Til Binær'!$J$4=253,G306,'IP Til Binær'!$J$4=254,G307)</f>
        <v>#N/A</v>
      </c>
      <c r="R56" s="16" t="e">
        <f>_xlfn.IFS('IP Til Binær'!$J$4=128,H181,'IP Til Binær'!$J$4=129,H182,'IP Til Binær'!$J$4=130,H183,'IP Til Binær'!$J$4=131,H184,'IP Til Binær'!$J$4=132,H185,'IP Til Binær'!$J$4=133,H186,'IP Til Binær'!$J$4=134,H187,'IP Til Binær'!$J$4=135,H188,'IP Til Binær'!$J$4=136,H189,'IP Til Binær'!$J$4=137,H190,'IP Til Binær'!$J$4=138,H191,'IP Til Binær'!$J$4=139,H192,'IP Til Binær'!$J$4=140,H193,'IP Til Binær'!$J$4=141,H194,'IP Til Binær'!$J$4=142,H195,'IP Til Binær'!$J$4=143,H196,'IP Til Binær'!$J$4=144,H197,'IP Til Binær'!$J$4=145,H198,'IP Til Binær'!$J$4=146,H199,'IP Til Binær'!$J$4=147,H200,'IP Til Binær'!$J$4=148,H201,'IP Til Binær'!$J$4=149,H202,'IP Til Binær'!$J$4=150,H203,'IP Til Binær'!$J$4=151,H204,'IP Til Binær'!$J$4=152,H205,'IP Til Binær'!$J$4=153,H206,'IP Til Binær'!$J$4=154,H207,'IP Til Binær'!$J$4=155,H208,'IP Til Binær'!$J$4=156,H209,'IP Til Binær'!$J$4=157,H210,'IP Til Binær'!$J$4=158,H211,'IP Til Binær'!$J$4=159,H212,'IP Til Binær'!$J$4=160,H213,'IP Til Binær'!$J$4=161,H214,'IP Til Binær'!$J$4=162,H215,'IP Til Binær'!$J$4=163,H216,'IP Til Binær'!$J$4=164,H217,'IP Til Binær'!$J$4=165,H218,'IP Til Binær'!$J$4=166,H219,'IP Til Binær'!$J$4=167,H220,'IP Til Binær'!$J$4=168,H221,'IP Til Binær'!$J$4=169,H222,'IP Til Binær'!$J$4=170,H223,'IP Til Binær'!$J$4=171,H224,'IP Til Binær'!$J$4=172,H225,'IP Til Binær'!$J$4=173,H226,'IP Til Binær'!$J$4=174,H227,'IP Til Binær'!$J$4=175,H228,'IP Til Binær'!$J$4=176,H229,'IP Til Binær'!$J$4=177,H230,'IP Til Binær'!$J$4=178,H231,'IP Til Binær'!$J$4=179,H232,'IP Til Binær'!$J$4=180,H233,'IP Til Binær'!$J$4=181,H234,'IP Til Binær'!$J$4=182,H235,'IP Til Binær'!$J$4=183,H236,'IP Til Binær'!$J$4=184,H237,'IP Til Binær'!$J$4=185,H238,'IP Til Binær'!$J$4=186,H239,'IP Til Binær'!$J$4=187,H240,'IP Til Binær'!$J$4=188,H241,'IP Til Binær'!$J$4=189,H242,'IP Til Binær'!$J$4=190,H243,'IP Til Binær'!$J$4=191,H244,'IP Til Binær'!$J$4=192,H245,'IP Til Binær'!$J$4=193,H246,'IP Til Binær'!$J$4=194,H247,'IP Til Binær'!$J$4=195,H248,'IP Til Binær'!$J$4=196,H249,'IP Til Binær'!$J$4=197,H250,'IP Til Binær'!$J$4=198,H251,'IP Til Binær'!$J$4=199,H252,'IP Til Binær'!$J$4=200,H253,'IP Til Binær'!$J$4=201,H254,'IP Til Binær'!$J$4=202,H255,'IP Til Binær'!$J$4=203,H256,'IP Til Binær'!$J$4=204,H257,'IP Til Binær'!$J$4=205,H258,'IP Til Binær'!$J$4=206,H259,'IP Til Binær'!$J$4=207,H260,'IP Til Binær'!$J$4=208,H261,'IP Til Binær'!$J$4=209,H262,'IP Til Binær'!$J$4=210,H263,'IP Til Binær'!$J$4=211,H264,'IP Til Binær'!$J$4=212,H265,'IP Til Binær'!$J$4=213,H266,'IP Til Binær'!$J$4=214,H267,'IP Til Binær'!$J$4=215,H268,'IP Til Binær'!$J$4=216,H269,'IP Til Binær'!$J$4=217,H270,'IP Til Binær'!$J$4=218,H271,'IP Til Binær'!$J$4=219,H272,'IP Til Binær'!$J$4=220,H273,'IP Til Binær'!$J$4=221,H274,'IP Til Binær'!$J$4=222,H275,'IP Til Binær'!$J$4=223,H276,'IP Til Binær'!$J$4=224,H277,'IP Til Binær'!$J$4=225,H278,'IP Til Binær'!$J$4=226,H279,'IP Til Binær'!$J$4=227,H280,'IP Til Binær'!$J$4=228,H281,'IP Til Binær'!$J$4=229,H282,'IP Til Binær'!$J$4=230,H283,'IP Til Binær'!$J$4=231,H284,'IP Til Binær'!$J$4=232,H285,'IP Til Binær'!$J$4=233,H286,'IP Til Binær'!$J$4=234,H287,'IP Til Binær'!$J$4=235,H288,'IP Til Binær'!$J$4=236,H289,'IP Til Binær'!$J$4=237,H290,'IP Til Binær'!$J$4=238,H291,'IP Til Binær'!$J$4=239,H292,'IP Til Binær'!$J$4=240,H293,'IP Til Binær'!$J$4=241,H294,'IP Til Binær'!$J$4=242,H295,'IP Til Binær'!$J$4=243,H296,'IP Til Binær'!$J$4=244,H297,'IP Til Binær'!$J$4=245,H298,'IP Til Binær'!$J$4=246,H299,'IP Til Binær'!$J$4=247,H300,'IP Til Binær'!$J$4=248,H301,'IP Til Binær'!$J$4=249,H302,'IP Til Binær'!$J$4=250,H303,'IP Til Binær'!$J$4=251,H304,'IP Til Binær'!$J$4=252,H305,'IP Til Binær'!$J$4=253,H306,'IP Til Binær'!$J$4=254,H307)</f>
        <v>#N/A</v>
      </c>
      <c r="S56" s="16" t="e">
        <f>_xlfn.IFS('IP Til Binær'!$J$4=128,I181,'IP Til Binær'!$J$4=129,I182,'IP Til Binær'!$J$4=130,I183,'IP Til Binær'!$J$4=131,I184,'IP Til Binær'!$J$4=132,I185,'IP Til Binær'!$J$4=133,I186,'IP Til Binær'!$J$4=134,I187,'IP Til Binær'!$J$4=135,I188,'IP Til Binær'!$J$4=136,I189,'IP Til Binær'!$J$4=137,I190,'IP Til Binær'!$J$4=138,I191,'IP Til Binær'!$J$4=139,I192,'IP Til Binær'!$J$4=140,I193,'IP Til Binær'!$J$4=141,I194,'IP Til Binær'!$J$4=142,I195,'IP Til Binær'!$J$4=143,I196,'IP Til Binær'!$J$4=144,I197,'IP Til Binær'!$J$4=145,I198,'IP Til Binær'!$J$4=146,I199,'IP Til Binær'!$J$4=147,I200,'IP Til Binær'!$J$4=148,I201,'IP Til Binær'!$J$4=149,I202,'IP Til Binær'!$J$4=150,I203,'IP Til Binær'!$J$4=151,I204,'IP Til Binær'!$J$4=152,I205,'IP Til Binær'!$J$4=153,I206,'IP Til Binær'!$J$4=154,I207,'IP Til Binær'!$J$4=155,I208,'IP Til Binær'!$J$4=156,I209,'IP Til Binær'!$J$4=157,I210,'IP Til Binær'!$J$4=158,I211,'IP Til Binær'!$J$4=159,I212,'IP Til Binær'!$J$4=160,I213,'IP Til Binær'!$J$4=161,I214,'IP Til Binær'!$J$4=162,I215,'IP Til Binær'!$J$4=163,I216,'IP Til Binær'!$J$4=164,I217,'IP Til Binær'!$J$4=165,I218,'IP Til Binær'!$J$4=166,I219,'IP Til Binær'!$J$4=167,I220,'IP Til Binær'!$J$4=168,I221,'IP Til Binær'!$J$4=169,I222,'IP Til Binær'!$J$4=170,I223,'IP Til Binær'!$J$4=171,I224,'IP Til Binær'!$J$4=172,I225,'IP Til Binær'!$J$4=173,I226,'IP Til Binær'!$J$4=174,I227,'IP Til Binær'!$J$4=175,I228,'IP Til Binær'!$J$4=176,I229,'IP Til Binær'!$J$4=177,I230,'IP Til Binær'!$J$4=178,I231,'IP Til Binær'!$J$4=179,I232,'IP Til Binær'!$J$4=180,I233,'IP Til Binær'!$J$4=181,I234,'IP Til Binær'!$J$4=182,I235,'IP Til Binær'!$J$4=183,I236,'IP Til Binær'!$J$4=184,I237,'IP Til Binær'!$J$4=185,I238,'IP Til Binær'!$J$4=186,I239,'IP Til Binær'!$J$4=187,I240,'IP Til Binær'!$J$4=188,I241,'IP Til Binær'!$J$4=189,I242,'IP Til Binær'!$J$4=190,I243,'IP Til Binær'!$J$4=191,I244,'IP Til Binær'!$J$4=192,I245,'IP Til Binær'!$J$4=193,I246,'IP Til Binær'!$J$4=194,I247,'IP Til Binær'!$J$4=195,I248,'IP Til Binær'!$J$4=196,I249,'IP Til Binær'!$J$4=197,I250,'IP Til Binær'!$J$4=198,I251,'IP Til Binær'!$J$4=199,I252,'IP Til Binær'!$J$4=200,I253,'IP Til Binær'!$J$4=201,I254,'IP Til Binær'!$J$4=202,I255,'IP Til Binær'!$J$4=203,I256,'IP Til Binær'!$J$4=204,I257,'IP Til Binær'!$J$4=205,I258,'IP Til Binær'!$J$4=206,I259,'IP Til Binær'!$J$4=207,I260,'IP Til Binær'!$J$4=208,I261,'IP Til Binær'!$J$4=209,I262,'IP Til Binær'!$J$4=210,I263,'IP Til Binær'!$J$4=211,I264,'IP Til Binær'!$J$4=212,I265,'IP Til Binær'!$J$4=213,I266,'IP Til Binær'!$J$4=214,I267,'IP Til Binær'!$J$4=215,I268,'IP Til Binær'!$J$4=216,I269,'IP Til Binær'!$J$4=217,I270,'IP Til Binær'!$J$4=218,I271,'IP Til Binær'!$J$4=219,I272,'IP Til Binær'!$J$4=220,I273,'IP Til Binær'!$J$4=221,I274,'IP Til Binær'!$J$4=222,I275,'IP Til Binær'!$J$4=223,I276,'IP Til Binær'!$J$4=224,I277,'IP Til Binær'!$J$4=225,I278,'IP Til Binær'!$J$4=226,I279,'IP Til Binær'!$J$4=227,I280,'IP Til Binær'!$J$4=228,I281,'IP Til Binær'!$J$4=229,I282,'IP Til Binær'!$J$4=230,I283,'IP Til Binær'!$J$4=231,I284,'IP Til Binær'!$J$4=232,I285,'IP Til Binær'!$J$4=233,I286,'IP Til Binær'!$J$4=234,I287,'IP Til Binær'!$J$4=235,I288,'IP Til Binær'!$J$4=236,I289,'IP Til Binær'!$J$4=237,I290,'IP Til Binær'!$J$4=238,I291,'IP Til Binær'!$J$4=239,I292,'IP Til Binær'!$J$4=240,I293,'IP Til Binær'!$J$4=241,I294,'IP Til Binær'!$J$4=242,I295,'IP Til Binær'!$J$4=243,I296,'IP Til Binær'!$J$4=244,I297,'IP Til Binær'!$J$4=245,I298,'IP Til Binær'!$J$4=246,I299,'IP Til Binær'!$J$4=247,I300,'IP Til Binær'!$J$4=248,I301,'IP Til Binær'!$J$4=249,I302,'IP Til Binær'!$J$4=250,I303,'IP Til Binær'!$J$4=251,I304,'IP Til Binær'!$J$4=252,I305,'IP Til Binær'!$J$4=253,I306,'IP Til Binær'!$J$4=254,I307)</f>
        <v>#N/A</v>
      </c>
      <c r="T56" s="16" t="e">
        <f>_xlfn.IFS('IP Til Binær'!$J$4=128,J181,'IP Til Binær'!$J$4=129,J182,'IP Til Binær'!$J$4=130,J183,'IP Til Binær'!$J$4=131,J184,'IP Til Binær'!$J$4=132,J185,'IP Til Binær'!$J$4=133,J186,'IP Til Binær'!$J$4=134,J187,'IP Til Binær'!$J$4=135,J188,'IP Til Binær'!$J$4=136,J189,'IP Til Binær'!$J$4=137,J190,'IP Til Binær'!$J$4=138,J191,'IP Til Binær'!$J$4=139,J192,'IP Til Binær'!$J$4=140,J193,'IP Til Binær'!$J$4=141,J194,'IP Til Binær'!$J$4=142,J195,'IP Til Binær'!$J$4=143,J196,'IP Til Binær'!$J$4=144,J197,'IP Til Binær'!$J$4=145,J198,'IP Til Binær'!$J$4=146,J199,'IP Til Binær'!$J$4=147,J200,'IP Til Binær'!$J$4=148,J201,'IP Til Binær'!$J$4=149,J202,'IP Til Binær'!$J$4=150,J203,'IP Til Binær'!$J$4=151,J204,'IP Til Binær'!$J$4=152,J205,'IP Til Binær'!$J$4=153,J206,'IP Til Binær'!$J$4=154,J207,'IP Til Binær'!$J$4=155,J208,'IP Til Binær'!$J$4=156,J209,'IP Til Binær'!$J$4=157,J210,'IP Til Binær'!$J$4=158,J211,'IP Til Binær'!$J$4=159,J212,'IP Til Binær'!$J$4=160,J213,'IP Til Binær'!$J$4=161,J214,'IP Til Binær'!$J$4=162,J215,'IP Til Binær'!$J$4=163,J216,'IP Til Binær'!$J$4=164,J217,'IP Til Binær'!$J$4=165,J218,'IP Til Binær'!$J$4=166,J219,'IP Til Binær'!$J$4=167,J220,'IP Til Binær'!$J$4=168,J221,'IP Til Binær'!$J$4=169,J222,'IP Til Binær'!$J$4=170,J223,'IP Til Binær'!$J$4=171,J224,'IP Til Binær'!$J$4=172,J225,'IP Til Binær'!$J$4=173,J226,'IP Til Binær'!$J$4=174,J227,'IP Til Binær'!$J$4=175,J228,'IP Til Binær'!$J$4=176,J229,'IP Til Binær'!$J$4=177,J230,'IP Til Binær'!$J$4=178,J231,'IP Til Binær'!$J$4=179,J232,'IP Til Binær'!$J$4=180,J233,'IP Til Binær'!$J$4=181,J234,'IP Til Binær'!$J$4=182,J235,'IP Til Binær'!$J$4=183,J236,'IP Til Binær'!$J$4=184,J237,'IP Til Binær'!$J$4=185,J238,'IP Til Binær'!$J$4=186,J239,'IP Til Binær'!$J$4=187,J240,'IP Til Binær'!$J$4=188,J241,'IP Til Binær'!$J$4=189,J242,'IP Til Binær'!$J$4=190,J243,'IP Til Binær'!$J$4=191,J244,'IP Til Binær'!$J$4=192,J245,'IP Til Binær'!$J$4=193,J246,'IP Til Binær'!$J$4=194,J247,'IP Til Binær'!$J$4=195,J248,'IP Til Binær'!$J$4=196,J249,'IP Til Binær'!$J$4=197,J250,'IP Til Binær'!$J$4=198,J251,'IP Til Binær'!$J$4=199,J252,'IP Til Binær'!$J$4=200,J253,'IP Til Binær'!$J$4=201,J254,'IP Til Binær'!$J$4=202,J255,'IP Til Binær'!$J$4=203,J256,'IP Til Binær'!$J$4=204,J257,'IP Til Binær'!$J$4=205,J258,'IP Til Binær'!$J$4=206,J259,'IP Til Binær'!$J$4=207,J260,'IP Til Binær'!$J$4=208,J261,'IP Til Binær'!$J$4=209,J262,'IP Til Binær'!$J$4=210,J263,'IP Til Binær'!$J$4=211,J264,'IP Til Binær'!$J$4=212,J265,'IP Til Binær'!$J$4=213,J266,'IP Til Binær'!$J$4=214,J267,'IP Til Binær'!$J$4=215,J268,'IP Til Binær'!$J$4=216,J269,'IP Til Binær'!$J$4=217,J270,'IP Til Binær'!$J$4=218,J271,'IP Til Binær'!$J$4=219,J272,'IP Til Binær'!$J$4=220,J273,'IP Til Binær'!$J$4=221,J274,'IP Til Binær'!$J$4=222,J275,'IP Til Binær'!$J$4=223,J276,'IP Til Binær'!$J$4=224,J277,'IP Til Binær'!$J$4=225,J278,'IP Til Binær'!$J$4=226,J279,'IP Til Binær'!$J$4=227,J280,'IP Til Binær'!$J$4=228,J281,'IP Til Binær'!$J$4=229,J282,'IP Til Binær'!$J$4=230,J283,'IP Til Binær'!$J$4=231,J284,'IP Til Binær'!$J$4=232,J285,'IP Til Binær'!$J$4=233,J286,'IP Til Binær'!$J$4=234,J287,'IP Til Binær'!$J$4=235,J288,'IP Til Binær'!$J$4=236,J289,'IP Til Binær'!$J$4=237,J290,'IP Til Binær'!$J$4=238,J291,'IP Til Binær'!$J$4=239,J292,'IP Til Binær'!$J$4=240,J293,'IP Til Binær'!$J$4=241,J294,'IP Til Binær'!$J$4=242,J295,'IP Til Binær'!$J$4=243,J296,'IP Til Binær'!$J$4=244,J297,'IP Til Binær'!$J$4=245,J298,'IP Til Binær'!$J$4=246,J299,'IP Til Binær'!$J$4=247,J300,'IP Til Binær'!$J$4=248,J301,'IP Til Binær'!$J$4=249,J302,'IP Til Binær'!$J$4=250,J303,'IP Til Binær'!$J$4=251,J304,'IP Til Binær'!$J$4=252,J305,'IP Til Binær'!$J$4=253,J306,'IP Til Binær'!$J$4=254,J307)</f>
        <v>#N/A</v>
      </c>
      <c r="U56" s="16" t="e">
        <f>_xlfn.IFS('IP Til Binær'!$J$4=128,K181,'IP Til Binær'!$J$4=129,K182,'IP Til Binær'!$J$4=130,K183,'IP Til Binær'!$J$4=131,K184,'IP Til Binær'!$J$4=132,K185,'IP Til Binær'!$J$4=133,K186,'IP Til Binær'!$J$4=134,K187,'IP Til Binær'!$J$4=135,K188,'IP Til Binær'!$J$4=136,K189,'IP Til Binær'!$J$4=137,K190,'IP Til Binær'!$J$4=138,K191,'IP Til Binær'!$J$4=139,K192,'IP Til Binær'!$J$4=140,K193,'IP Til Binær'!$J$4=141,K194,'IP Til Binær'!$J$4=142,K195,'IP Til Binær'!$J$4=143,K196,'IP Til Binær'!$J$4=144,K197,'IP Til Binær'!$J$4=145,K198,'IP Til Binær'!$J$4=146,K199,'IP Til Binær'!$J$4=147,K200,'IP Til Binær'!$J$4=148,K201,'IP Til Binær'!$J$4=149,K202,'IP Til Binær'!$J$4=150,K203,'IP Til Binær'!$J$4=151,K204,'IP Til Binær'!$J$4=152,K205,'IP Til Binær'!$J$4=153,K206,'IP Til Binær'!$J$4=154,K207,'IP Til Binær'!$J$4=155,K208,'IP Til Binær'!$J$4=156,K209,'IP Til Binær'!$J$4=157,K210,'IP Til Binær'!$J$4=158,K211,'IP Til Binær'!$J$4=159,K212,'IP Til Binær'!$J$4=160,K213,'IP Til Binær'!$J$4=161,K214,'IP Til Binær'!$J$4=162,K215,'IP Til Binær'!$J$4=163,K216,'IP Til Binær'!$J$4=164,K217,'IP Til Binær'!$J$4=165,K218,'IP Til Binær'!$J$4=166,K219,'IP Til Binær'!$J$4=167,K220,'IP Til Binær'!$J$4=168,K221,'IP Til Binær'!$J$4=169,K222,'IP Til Binær'!$J$4=170,K223,'IP Til Binær'!$J$4=171,K224,'IP Til Binær'!$J$4=172,K225,'IP Til Binær'!$J$4=173,K226,'IP Til Binær'!$J$4=174,K227,'IP Til Binær'!$J$4=175,K228,'IP Til Binær'!$J$4=176,K229,'IP Til Binær'!$J$4=177,K230,'IP Til Binær'!$J$4=178,K231,'IP Til Binær'!$J$4=179,K232,'IP Til Binær'!$J$4=180,K233,'IP Til Binær'!$J$4=181,K234,'IP Til Binær'!$J$4=182,K235,'IP Til Binær'!$J$4=183,K236,'IP Til Binær'!$J$4=184,K237,'IP Til Binær'!$J$4=185,K238,'IP Til Binær'!$J$4=186,K239,'IP Til Binær'!$J$4=187,K240,'IP Til Binær'!$J$4=188,K241,'IP Til Binær'!$J$4=189,K242,'IP Til Binær'!$J$4=190,K243,'IP Til Binær'!$J$4=191,K244,'IP Til Binær'!$J$4=192,K245,'IP Til Binær'!$J$4=193,K246,'IP Til Binær'!$J$4=194,K247,'IP Til Binær'!$J$4=195,K248,'IP Til Binær'!$J$4=196,K249,'IP Til Binær'!$J$4=197,K250,'IP Til Binær'!$J$4=198,K251,'IP Til Binær'!$J$4=199,K252,'IP Til Binær'!$J$4=200,K253,'IP Til Binær'!$J$4=201,K254,'IP Til Binær'!$J$4=202,K255,'IP Til Binær'!$J$4=203,K256,'IP Til Binær'!$J$4=204,K257,'IP Til Binær'!$J$4=205,K258,'IP Til Binær'!$J$4=206,K259,'IP Til Binær'!$J$4=207,K260,'IP Til Binær'!$J$4=208,K261,'IP Til Binær'!$J$4=209,K262,'IP Til Binær'!$J$4=210,K263,'IP Til Binær'!$J$4=211,K264,'IP Til Binær'!$J$4=212,K265,'IP Til Binær'!$J$4=213,K266,'IP Til Binær'!$J$4=214,K267,'IP Til Binær'!$J$4=215,K268,'IP Til Binær'!$J$4=216,K269,'IP Til Binær'!$J$4=217,K270,'IP Til Binær'!$J$4=218,K271,'IP Til Binær'!$J$4=219,K272,'IP Til Binær'!$J$4=220,K273,'IP Til Binær'!$J$4=221,K274,'IP Til Binær'!$J$4=222,K275,'IP Til Binær'!$J$4=223,K276,'IP Til Binær'!$J$4=224,K277,'IP Til Binær'!$J$4=225,K278,'IP Til Binær'!$J$4=226,K279,'IP Til Binær'!$J$4=227,K280,'IP Til Binær'!$J$4=228,K281,'IP Til Binær'!$J$4=229,K282,'IP Til Binær'!$J$4=230,K283,'IP Til Binær'!$J$4=231,K284,'IP Til Binær'!$J$4=232,K285,'IP Til Binær'!$J$4=233,K286,'IP Til Binær'!$J$4=234,K287,'IP Til Binær'!$J$4=235,K288,'IP Til Binær'!$J$4=236,K289,'IP Til Binær'!$J$4=237,K290,'IP Til Binær'!$J$4=238,K291,'IP Til Binær'!$J$4=239,K292,'IP Til Binær'!$J$4=240,K293,'IP Til Binær'!$J$4=241,K294,'IP Til Binær'!$J$4=242,K295,'IP Til Binær'!$J$4=243,K296,'IP Til Binær'!$J$4=244,K297,'IP Til Binær'!$J$4=245,K298,'IP Til Binær'!$J$4=246,K299,'IP Til Binær'!$J$4=247,K300,'IP Til Binær'!$J$4=248,K301,'IP Til Binær'!$J$4=249,K302,'IP Til Binær'!$J$4=250,K303,'IP Til Binær'!$J$4=251,K304,'IP Til Binær'!$J$4=252,K305,'IP Til Binær'!$J$4=253,K306,'IP Til Binær'!$J$4=254,K307)</f>
        <v>#N/A</v>
      </c>
      <c r="V56" s="17"/>
      <c r="W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50" t="s">
        <v>20</v>
      </c>
      <c r="AM56" s="34"/>
      <c r="AN56" s="35"/>
    </row>
    <row r="57" spans="3:40" ht="18.75" x14ac:dyDescent="0.3">
      <c r="C57" s="33"/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</v>
      </c>
      <c r="J57" s="49">
        <v>0</v>
      </c>
      <c r="K57" s="49">
        <v>0</v>
      </c>
      <c r="L57" s="34"/>
      <c r="M57" s="15"/>
      <c r="N57" s="16" t="e">
        <f>_xlfn.IFS('IP Til Binær'!$J$4=255,D308)</f>
        <v>#N/A</v>
      </c>
      <c r="O57" s="16" t="e">
        <f>_xlfn.IFS('IP Til Binær'!$J$4=255,E308)</f>
        <v>#N/A</v>
      </c>
      <c r="P57" s="16" t="e">
        <f>_xlfn.IFS('IP Til Binær'!$J$4=255,F308)</f>
        <v>#N/A</v>
      </c>
      <c r="Q57" s="16" t="e">
        <f>_xlfn.IFS('IP Til Binær'!$J$4=255,G308)</f>
        <v>#N/A</v>
      </c>
      <c r="R57" s="16" t="e">
        <f>_xlfn.IFS('IP Til Binær'!$J$4=255,H308)</f>
        <v>#N/A</v>
      </c>
      <c r="S57" s="16" t="e">
        <f>_xlfn.IFS('IP Til Binær'!$J$4=255,I308)</f>
        <v>#N/A</v>
      </c>
      <c r="T57" s="16" t="e">
        <f>_xlfn.IFS('IP Til Binær'!$J$4=255,J308)</f>
        <v>#N/A</v>
      </c>
      <c r="U57" s="16" t="e">
        <f>_xlfn.IFS('IP Til Binær'!$J$4=255,K308)</f>
        <v>#N/A</v>
      </c>
      <c r="V57" s="17"/>
      <c r="W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50" t="s">
        <v>21</v>
      </c>
      <c r="AM57" s="34"/>
      <c r="AN57" s="35"/>
    </row>
    <row r="58" spans="3:40" ht="19.5" thickBot="1" x14ac:dyDescent="0.35">
      <c r="C58" s="33"/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1</v>
      </c>
      <c r="J58" s="49">
        <v>0</v>
      </c>
      <c r="K58" s="49">
        <v>1</v>
      </c>
      <c r="L58" s="34"/>
      <c r="M58" s="18"/>
      <c r="N58" s="19"/>
      <c r="O58" s="19"/>
      <c r="P58" s="19"/>
      <c r="Q58" s="19"/>
      <c r="R58" s="19"/>
      <c r="S58" s="19"/>
      <c r="T58" s="19"/>
      <c r="U58" s="19"/>
      <c r="V58" s="20"/>
      <c r="W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50" t="s">
        <v>22</v>
      </c>
      <c r="AM58" s="34"/>
      <c r="AN58" s="35"/>
    </row>
    <row r="59" spans="3:40" ht="18.75" x14ac:dyDescent="0.3">
      <c r="C59" s="33"/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</v>
      </c>
      <c r="J59" s="49">
        <v>1</v>
      </c>
      <c r="K59" s="49">
        <v>0</v>
      </c>
      <c r="L59" s="34"/>
      <c r="M59" s="12"/>
      <c r="N59" s="13"/>
      <c r="O59" s="13"/>
      <c r="P59" s="13"/>
      <c r="Q59" s="13" t="s">
        <v>15</v>
      </c>
      <c r="R59" s="13"/>
      <c r="S59" s="13"/>
      <c r="T59" s="13"/>
      <c r="U59" s="13"/>
      <c r="V59" s="14"/>
      <c r="W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50" t="s">
        <v>23</v>
      </c>
      <c r="AM59" s="34"/>
      <c r="AN59" s="35"/>
    </row>
    <row r="60" spans="3:40" ht="18.75" x14ac:dyDescent="0.3">
      <c r="C60" s="33"/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1</v>
      </c>
      <c r="J60" s="49">
        <v>1</v>
      </c>
      <c r="K60" s="49">
        <v>1</v>
      </c>
      <c r="L60" s="34"/>
      <c r="M60" s="15"/>
      <c r="N60" s="16" t="e">
        <f>_xlfn.IFS('IP Til Binær'!$O$4=1,D54,'IP Til Binær'!$O$4=2,D55,'IP Til Binær'!$O$4=3,D56,'IP Til Binær'!$O$4=4,D57,'IP Til Binær'!$O$4=5,D58,'IP Til Binær'!$O$4=6,D59,'IP Til Binær'!$O$4=7,D60,'IP Til Binær'!$O$4=8,D61,'IP Til Binær'!$O$4=9,D62,'IP Til Binær'!$O$4=10,D63,'IP Til Binær'!$O$4=11,D64,'IP Til Binær'!$O$4=12,D65,'IP Til Binær'!$O$4=13,D66,'IP Til Binær'!$O$4=14,D67,'IP Til Binær'!$O$4=15,D68,'IP Til Binær'!$O$4=16,D69,'IP Til Binær'!$O$4=17,D70,'IP Til Binær'!$O$4=18,D71,'IP Til Binær'!$O$4=19,D72,'IP Til Binær'!$O$4=20,D73,'IP Til Binær'!$O$4=21,D74,'IP Til Binær'!$O$4=22,D75,'IP Til Binær'!$O$4=23,D76,'IP Til Binær'!$O$4=24,D77,'IP Til Binær'!$O$4=25,D78,'IP Til Binær'!$O$4=26,D79,'IP Til Binær'!$O$4=27,D80,'IP Til Binær'!$O$4=28,D81,'IP Til Binær'!$O$4=29,D82,'IP Til Binær'!$O$4=30,D83,'IP Til Binær'!$O$4=31,D84,'IP Til Binær'!$O$4=32,D85,'IP Til Binær'!$O$4=33,D86,'IP Til Binær'!$O$4=34,D87,'IP Til Binær'!$O$4=35,D88,'IP Til Binær'!$O$4=36,D89,'IP Til Binær'!$O$4=37,D90,'IP Til Binær'!$O$4=38,D91,'IP Til Binær'!$O$4=39,D92,'IP Til Binær'!$O$4=40,D93,'IP Til Binær'!$O$4=41,D94,'IP Til Binær'!$O$4=42,D95,'IP Til Binær'!$O$4=43,D96,'IP Til Binær'!$O$4=44,D97,'IP Til Binær'!$O$4=45,D98,'IP Til Binær'!$O$4=46,D99,'IP Til Binær'!$O$4=47,D100,'IP Til Binær'!$O$4=48,D101,'IP Til Binær'!$O$4=49,D102,'IP Til Binær'!$O$4=50,D103,'IP Til Binær'!$O$4=51,D104,'IP Til Binær'!$O$4=52,D105,'IP Til Binær'!$O$4=53,D106,'IP Til Binær'!$O$4=54,D107,'IP Til Binær'!$O$4=55,D108,'IP Til Binær'!$O$4=56,D109,'IP Til Binær'!$O$4=57,D110,'IP Til Binær'!$O$4=58,D111,'IP Til Binær'!$O$4=59,D112,'IP Til Binær'!$O$4=60,D113,'IP Til Binær'!$O$4=61,D114,'IP Til Binær'!$O$4=62,D115,'IP Til Binær'!$O$4=63,D116,'IP Til Binær'!$O$4=64,D117,'IP Til Binær'!$O$4=65,D118,'IP Til Binær'!$O$4=66,D119,'IP Til Binær'!$O$4=67,D120,'IP Til Binær'!$O$4=68,D121,'IP Til Binær'!$O$4=69,D122,'IP Til Binær'!$O$4=70,D123,'IP Til Binær'!$O$4=71,D124,'IP Til Binær'!$O$4=72,D125,'IP Til Binær'!$O$4=73,D126,'IP Til Binær'!$O$4=74,D127,'IP Til Binær'!$O$4=75,D128,'IP Til Binær'!$O$4=76,D129,'IP Til Binær'!$O$4=77,D130,'IP Til Binær'!$O$4=78,D131,'IP Til Binær'!$O$4=79,D132,'IP Til Binær'!$O$4=80,D133,'IP Til Binær'!$O$4=81,D134,'IP Til Binær'!$O$4=82,D135,'IP Til Binær'!$O$4=83,D136,'IP Til Binær'!$O$4=84,D137,'IP Til Binær'!$O$4=85,D138,'IP Til Binær'!$O$4=86,D139,'IP Til Binær'!$O$4=87,D140,'IP Til Binær'!$O$4=88,D141,'IP Til Binær'!$O$4=89,D142,'IP Til Binær'!$O$4=90,D143,'IP Til Binær'!$O$4=91,D144,'IP Til Binær'!$O$4=92,D145,'IP Til Binær'!$O$4=93,D146,'IP Til Binær'!$O$4=94,D147,'IP Til Binær'!$O$4=95,D148,'IP Til Binær'!$O$4=96,D149,'IP Til Binær'!$O$4=97,D150,'IP Til Binær'!$O$4=98,D151,'IP Til Binær'!$O$4=99,D152,'IP Til Binær'!$O$4=100,D153,'IP Til Binær'!$O$4=101,D154,'IP Til Binær'!$O$4=102,D155,'IP Til Binær'!$O$4=103,D156,'IP Til Binær'!$O$4=104,D157,'IP Til Binær'!$O$4=105,D158,'IP Til Binær'!$O$4=106,D159,'IP Til Binær'!$O$4=107,D160,'IP Til Binær'!$O$4=108,D161,'IP Til Binær'!$O$4=109,D162,'IP Til Binær'!$O$4=110,D163,'IP Til Binær'!$O$4=111,D164,'IP Til Binær'!$O$4=112,D165,'IP Til Binær'!$O$4=113,D166,'IP Til Binær'!$O$4=114,D167,'IP Til Binær'!$O$4=115,D168,'IP Til Binær'!$O$4=116,D169,'IP Til Binær'!$O$4=117,D170,'IP Til Binær'!$O$4=118,D171,'IP Til Binær'!$O$4=119,D172,'IP Til Binær'!$O$4=120,D173,'IP Til Binær'!$O$4=121,D174,'IP Til Binær'!$O$4=122,D175,'IP Til Binær'!$O$4=123,D176,'IP Til Binær'!$O$4=124,D177,'IP Til Binær'!$O$4=125,D178,'IP Til Binær'!$O$4=126,D179,'IP Til Binær'!$O$4=127,D180)</f>
        <v>#N/A</v>
      </c>
      <c r="O60" s="16" t="e">
        <f>_xlfn.IFS('IP Til Binær'!$O$4=1,E54,'IP Til Binær'!$O$4=2,E55,'IP Til Binær'!$O$4=3,E56,'IP Til Binær'!$O$4=4,E57,'IP Til Binær'!$O$4=5,E58,'IP Til Binær'!$O$4=6,E59,'IP Til Binær'!$O$4=7,E60,'IP Til Binær'!$O$4=8,E61,'IP Til Binær'!$O$4=9,E62,'IP Til Binær'!$O$4=10,E63,'IP Til Binær'!$O$4=11,E64,'IP Til Binær'!$O$4=12,E65,'IP Til Binær'!$O$4=13,E66,'IP Til Binær'!$O$4=14,E67,'IP Til Binær'!$O$4=15,E68,'IP Til Binær'!$O$4=16,E69,'IP Til Binær'!$O$4=17,E70,'IP Til Binær'!$O$4=18,E71,'IP Til Binær'!$O$4=19,E72,'IP Til Binær'!$O$4=20,E73,'IP Til Binær'!$O$4=21,E74,'IP Til Binær'!$O$4=22,E75,'IP Til Binær'!$O$4=23,E76,'IP Til Binær'!$O$4=24,E77,'IP Til Binær'!$O$4=25,E78,'IP Til Binær'!$O$4=26,E79,'IP Til Binær'!$O$4=27,E80,'IP Til Binær'!$O$4=28,E81,'IP Til Binær'!$O$4=29,E82,'IP Til Binær'!$O$4=30,E83,'IP Til Binær'!$O$4=31,E84,'IP Til Binær'!$O$4=32,E85,'IP Til Binær'!$O$4=33,E86,'IP Til Binær'!$O$4=34,E87,'IP Til Binær'!$O$4=35,E88,'IP Til Binær'!$O$4=36,E89,'IP Til Binær'!$O$4=37,E90,'IP Til Binær'!$O$4=38,E91,'IP Til Binær'!$O$4=39,E92,'IP Til Binær'!$O$4=40,E93,'IP Til Binær'!$O$4=41,E94,'IP Til Binær'!$O$4=42,E95,'IP Til Binær'!$O$4=43,E96,'IP Til Binær'!$O$4=44,E97,'IP Til Binær'!$O$4=45,E98,'IP Til Binær'!$O$4=46,E99,'IP Til Binær'!$O$4=47,E100,'IP Til Binær'!$O$4=48,E101,'IP Til Binær'!$O$4=49,E102,'IP Til Binær'!$O$4=50,E103,'IP Til Binær'!$O$4=51,E104,'IP Til Binær'!$O$4=52,E105,'IP Til Binær'!$O$4=53,E106,'IP Til Binær'!$O$4=54,E107,'IP Til Binær'!$O$4=55,E108,'IP Til Binær'!$O$4=56,E109,'IP Til Binær'!$O$4=57,E110,'IP Til Binær'!$O$4=58,E111,'IP Til Binær'!$O$4=59,E112,'IP Til Binær'!$O$4=60,E113,'IP Til Binær'!$O$4=61,E114,'IP Til Binær'!$O$4=62,E115,'IP Til Binær'!$O$4=63,E116,'IP Til Binær'!$O$4=64,E117,'IP Til Binær'!$O$4=65,E118,'IP Til Binær'!$O$4=66,E119,'IP Til Binær'!$O$4=67,E120,'IP Til Binær'!$O$4=68,E121,'IP Til Binær'!$O$4=69,E122,'IP Til Binær'!$O$4=70,E123,'IP Til Binær'!$O$4=71,E124,'IP Til Binær'!$O$4=72,E125,'IP Til Binær'!$O$4=73,E126,'IP Til Binær'!$O$4=74,E127,'IP Til Binær'!$O$4=75,E128,'IP Til Binær'!$O$4=76,E129,'IP Til Binær'!$O$4=77,E130,'IP Til Binær'!$O$4=78,E131,'IP Til Binær'!$O$4=79,E132,'IP Til Binær'!$O$4=80,E133,'IP Til Binær'!$O$4=81,E134,'IP Til Binær'!$O$4=82,E135,'IP Til Binær'!$O$4=83,E136,'IP Til Binær'!$O$4=84,E137,'IP Til Binær'!$O$4=85,E138,'IP Til Binær'!$O$4=86,E139,'IP Til Binær'!$O$4=87,E140,'IP Til Binær'!$O$4=88,E141,'IP Til Binær'!$O$4=89,E142,'IP Til Binær'!$O$4=90,E143,'IP Til Binær'!$O$4=91,E144,'IP Til Binær'!$O$4=92,E145,'IP Til Binær'!$O$4=93,E146,'IP Til Binær'!$O$4=94,E147,'IP Til Binær'!$O$4=95,E148,'IP Til Binær'!$O$4=96,E149,'IP Til Binær'!$O$4=97,E150,'IP Til Binær'!$O$4=98,E151,'IP Til Binær'!$O$4=99,E152,'IP Til Binær'!$O$4=100,E153,'IP Til Binær'!$O$4=101,E154,'IP Til Binær'!$O$4=102,E155,'IP Til Binær'!$O$4=103,E156,'IP Til Binær'!$O$4=104,E157,'IP Til Binær'!$O$4=105,E158,'IP Til Binær'!$O$4=106,E159,'IP Til Binær'!$O$4=107,E160,'IP Til Binær'!$O$4=108,E161,'IP Til Binær'!$O$4=109,E162,'IP Til Binær'!$O$4=110,E163,'IP Til Binær'!$O$4=111,E164,'IP Til Binær'!$O$4=112,E165,'IP Til Binær'!$O$4=113,E166,'IP Til Binær'!$O$4=114,E167,'IP Til Binær'!$O$4=115,E168,'IP Til Binær'!$O$4=116,E169,'IP Til Binær'!$O$4=117,E170,'IP Til Binær'!$O$4=118,E171,'IP Til Binær'!$O$4=119,E172,'IP Til Binær'!$O$4=120,E173,'IP Til Binær'!$O$4=121,E174,'IP Til Binær'!$O$4=122,E175,'IP Til Binær'!$O$4=123,E176,'IP Til Binær'!$O$4=124,E177,'IP Til Binær'!$O$4=125,E178,'IP Til Binær'!$O$4=126,E179,'IP Til Binær'!$O$4=127,E180)</f>
        <v>#N/A</v>
      </c>
      <c r="P60" s="16" t="e">
        <f>_xlfn.IFS('IP Til Binær'!$O$4=1,F54,'IP Til Binær'!$O$4=2,F55,'IP Til Binær'!$O$4=3,F56,'IP Til Binær'!$O$4=4,F57,'IP Til Binær'!$O$4=5,F58,'IP Til Binær'!$O$4=6,F59,'IP Til Binær'!$O$4=7,F60,'IP Til Binær'!$O$4=8,F61,'IP Til Binær'!$O$4=9,F62,'IP Til Binær'!$O$4=10,F63,'IP Til Binær'!$O$4=11,F64,'IP Til Binær'!$O$4=12,F65,'IP Til Binær'!$O$4=13,F66,'IP Til Binær'!$O$4=14,F67,'IP Til Binær'!$O$4=15,F68,'IP Til Binær'!$O$4=16,F69,'IP Til Binær'!$O$4=17,F70,'IP Til Binær'!$O$4=18,F71,'IP Til Binær'!$O$4=19,F72,'IP Til Binær'!$O$4=20,F73,'IP Til Binær'!$O$4=21,F74,'IP Til Binær'!$O$4=22,F75,'IP Til Binær'!$O$4=23,F76,'IP Til Binær'!$O$4=24,F77,'IP Til Binær'!$O$4=25,F78,'IP Til Binær'!$O$4=26,F79,'IP Til Binær'!$O$4=27,F80,'IP Til Binær'!$O$4=28,F81,'IP Til Binær'!$O$4=29,F82,'IP Til Binær'!$O$4=30,F83,'IP Til Binær'!$O$4=31,F84,'IP Til Binær'!$O$4=32,F85,'IP Til Binær'!$O$4=33,F86,'IP Til Binær'!$O$4=34,F87,'IP Til Binær'!$O$4=35,F88,'IP Til Binær'!$O$4=36,F89,'IP Til Binær'!$O$4=37,F90,'IP Til Binær'!$O$4=38,F91,'IP Til Binær'!$O$4=39,F92,'IP Til Binær'!$O$4=40,F93,'IP Til Binær'!$O$4=41,F94,'IP Til Binær'!$O$4=42,F95,'IP Til Binær'!$O$4=43,F96,'IP Til Binær'!$O$4=44,F97,'IP Til Binær'!$O$4=45,F98,'IP Til Binær'!$O$4=46,F99,'IP Til Binær'!$O$4=47,F100,'IP Til Binær'!$O$4=48,F101,'IP Til Binær'!$O$4=49,F102,'IP Til Binær'!$O$4=50,F103,'IP Til Binær'!$O$4=51,F104,'IP Til Binær'!$O$4=52,F105,'IP Til Binær'!$O$4=53,F106,'IP Til Binær'!$O$4=54,F107,'IP Til Binær'!$O$4=55,F108,'IP Til Binær'!$O$4=56,F109,'IP Til Binær'!$O$4=57,F110,'IP Til Binær'!$O$4=58,F111,'IP Til Binær'!$O$4=59,F112,'IP Til Binær'!$O$4=60,F113,'IP Til Binær'!$O$4=61,F114,'IP Til Binær'!$O$4=62,F115,'IP Til Binær'!$O$4=63,F116,'IP Til Binær'!$O$4=64,F117,'IP Til Binær'!$O$4=65,F118,'IP Til Binær'!$O$4=66,F119,'IP Til Binær'!$O$4=67,F120,'IP Til Binær'!$O$4=68,F121,'IP Til Binær'!$O$4=69,F122,'IP Til Binær'!$O$4=70,F123,'IP Til Binær'!$O$4=71,F124,'IP Til Binær'!$O$4=72,F125,'IP Til Binær'!$O$4=73,F126,'IP Til Binær'!$O$4=74,F127,'IP Til Binær'!$O$4=75,F128,'IP Til Binær'!$O$4=76,F129,'IP Til Binær'!$O$4=77,F130,'IP Til Binær'!$O$4=78,F131,'IP Til Binær'!$O$4=79,F132,'IP Til Binær'!$O$4=80,F133,'IP Til Binær'!$O$4=81,F134,'IP Til Binær'!$O$4=82,F135,'IP Til Binær'!$O$4=83,F136,'IP Til Binær'!$O$4=84,F137,'IP Til Binær'!$O$4=85,F138,'IP Til Binær'!$O$4=86,F139,'IP Til Binær'!$O$4=87,F140,'IP Til Binær'!$O$4=88,F141,'IP Til Binær'!$O$4=89,F142,'IP Til Binær'!$O$4=90,F143,'IP Til Binær'!$O$4=91,F144,'IP Til Binær'!$O$4=92,F145,'IP Til Binær'!$O$4=93,F146,'IP Til Binær'!$O$4=94,F147,'IP Til Binær'!$O$4=95,F148,'IP Til Binær'!$O$4=96,F149,'IP Til Binær'!$O$4=97,F150,'IP Til Binær'!$O$4=98,F151,'IP Til Binær'!$O$4=99,F152,'IP Til Binær'!$O$4=100,F153,'IP Til Binær'!$O$4=101,F154,'IP Til Binær'!$O$4=102,F155,'IP Til Binær'!$O$4=103,F156,'IP Til Binær'!$O$4=104,F157,'IP Til Binær'!$O$4=105,F158,'IP Til Binær'!$O$4=106,F159,'IP Til Binær'!$O$4=107,F160,'IP Til Binær'!$O$4=108,F161,'IP Til Binær'!$O$4=109,F162,'IP Til Binær'!$O$4=110,F163,'IP Til Binær'!$O$4=111,F164,'IP Til Binær'!$O$4=112,F165,'IP Til Binær'!$O$4=113,F166,'IP Til Binær'!$O$4=114,F167,'IP Til Binær'!$O$4=115,F168,'IP Til Binær'!$O$4=116,F169,'IP Til Binær'!$O$4=117,F170,'IP Til Binær'!$O$4=118,F171,'IP Til Binær'!$O$4=119,F172,'IP Til Binær'!$O$4=120,F173,'IP Til Binær'!$O$4=121,F174,'IP Til Binær'!$O$4=122,F175,'IP Til Binær'!$O$4=123,F176,'IP Til Binær'!$O$4=124,F177,'IP Til Binær'!$O$4=125,F178,'IP Til Binær'!$O$4=126,F179,'IP Til Binær'!$O$4=127,F180)</f>
        <v>#N/A</v>
      </c>
      <c r="Q60" s="16" t="e">
        <f>_xlfn.IFS('IP Til Binær'!$O$4=1,G54,'IP Til Binær'!$O$4=2,G55,'IP Til Binær'!$O$4=3,G56,'IP Til Binær'!$O$4=4,G57,'IP Til Binær'!$O$4=5,G58,'IP Til Binær'!$O$4=6,G59,'IP Til Binær'!$O$4=7,G60,'IP Til Binær'!$O$4=8,G61,'IP Til Binær'!$O$4=9,G62,'IP Til Binær'!$O$4=10,G63,'IP Til Binær'!$O$4=11,G64,'IP Til Binær'!$O$4=12,G65,'IP Til Binær'!$O$4=13,G66,'IP Til Binær'!$O$4=14,G67,'IP Til Binær'!$O$4=15,G68,'IP Til Binær'!$O$4=16,G69,'IP Til Binær'!$O$4=17,G70,'IP Til Binær'!$O$4=18,G71,'IP Til Binær'!$O$4=19,G72,'IP Til Binær'!$O$4=20,G73,'IP Til Binær'!$O$4=21,G74,'IP Til Binær'!$O$4=22,G75,'IP Til Binær'!$O$4=23,G76,'IP Til Binær'!$O$4=24,G77,'IP Til Binær'!$O$4=25,G78,'IP Til Binær'!$O$4=26,G79,'IP Til Binær'!$O$4=27,G80,'IP Til Binær'!$O$4=28,G81,'IP Til Binær'!$O$4=29,G82,'IP Til Binær'!$O$4=30,G83,'IP Til Binær'!$O$4=31,G84,'IP Til Binær'!$O$4=32,G85,'IP Til Binær'!$O$4=33,G86,'IP Til Binær'!$O$4=34,G87,'IP Til Binær'!$O$4=35,G88,'IP Til Binær'!$O$4=36,G89,'IP Til Binær'!$O$4=37,G90,'IP Til Binær'!$O$4=38,G91,'IP Til Binær'!$O$4=39,G92,'IP Til Binær'!$O$4=40,G93,'IP Til Binær'!$O$4=41,G94,'IP Til Binær'!$O$4=42,G95,'IP Til Binær'!$O$4=43,G96,'IP Til Binær'!$O$4=44,G97,'IP Til Binær'!$O$4=45,G98,'IP Til Binær'!$O$4=46,G99,'IP Til Binær'!$O$4=47,G100,'IP Til Binær'!$O$4=48,G101,'IP Til Binær'!$O$4=49,G102,'IP Til Binær'!$O$4=50,G103,'IP Til Binær'!$O$4=51,G104,'IP Til Binær'!$O$4=52,G105,'IP Til Binær'!$O$4=53,G106,'IP Til Binær'!$O$4=54,G107,'IP Til Binær'!$O$4=55,G108,'IP Til Binær'!$O$4=56,G109,'IP Til Binær'!$O$4=57,G110,'IP Til Binær'!$O$4=58,G111,'IP Til Binær'!$O$4=59,G112,'IP Til Binær'!$O$4=60,G113,'IP Til Binær'!$O$4=61,G114,'IP Til Binær'!$O$4=62,G115,'IP Til Binær'!$O$4=63,G116,'IP Til Binær'!$O$4=64,G117,'IP Til Binær'!$O$4=65,G118,'IP Til Binær'!$O$4=66,G119,'IP Til Binær'!$O$4=67,G120,'IP Til Binær'!$O$4=68,G121,'IP Til Binær'!$O$4=69,G122,'IP Til Binær'!$O$4=70,G123,'IP Til Binær'!$O$4=71,G124,'IP Til Binær'!$O$4=72,G125,'IP Til Binær'!$O$4=73,G126,'IP Til Binær'!$O$4=74,G127,'IP Til Binær'!$O$4=75,G128,'IP Til Binær'!$O$4=76,G129,'IP Til Binær'!$O$4=77,G130,'IP Til Binær'!$O$4=78,G131,'IP Til Binær'!$O$4=79,G132,'IP Til Binær'!$O$4=80,G133,'IP Til Binær'!$O$4=81,G134,'IP Til Binær'!$O$4=82,G135,'IP Til Binær'!$O$4=83,G136,'IP Til Binær'!$O$4=84,G137,'IP Til Binær'!$O$4=85,G138,'IP Til Binær'!$O$4=86,G139,'IP Til Binær'!$O$4=87,G140,'IP Til Binær'!$O$4=88,G141,'IP Til Binær'!$O$4=89,G142,'IP Til Binær'!$O$4=90,G143,'IP Til Binær'!$O$4=91,G144,'IP Til Binær'!$O$4=92,G145,'IP Til Binær'!$O$4=93,G146,'IP Til Binær'!$O$4=94,G147,'IP Til Binær'!$O$4=95,G148,'IP Til Binær'!$O$4=96,G149,'IP Til Binær'!$O$4=97,G150,'IP Til Binær'!$O$4=98,G151,'IP Til Binær'!$O$4=99,G152,'IP Til Binær'!$O$4=100,G153,'IP Til Binær'!$O$4=101,G154,'IP Til Binær'!$O$4=102,G155,'IP Til Binær'!$O$4=103,G156,'IP Til Binær'!$O$4=104,G157,'IP Til Binær'!$O$4=105,G158,'IP Til Binær'!$O$4=106,G159,'IP Til Binær'!$O$4=107,G160,'IP Til Binær'!$O$4=108,G161,'IP Til Binær'!$O$4=109,G162,'IP Til Binær'!$O$4=110,G163,'IP Til Binær'!$O$4=111,G164,'IP Til Binær'!$O$4=112,G165,'IP Til Binær'!$O$4=113,G166,'IP Til Binær'!$O$4=114,G167,'IP Til Binær'!$O$4=115,G168,'IP Til Binær'!$O$4=116,G169,'IP Til Binær'!$O$4=117,G170,'IP Til Binær'!$O$4=118,G171,'IP Til Binær'!$O$4=119,G172,'IP Til Binær'!$O$4=120,G173,'IP Til Binær'!$O$4=121,G174,'IP Til Binær'!$O$4=122,G175,'IP Til Binær'!$O$4=123,G176,'IP Til Binær'!$O$4=124,G177,'IP Til Binær'!$O$4=125,G178,'IP Til Binær'!$O$4=126,G179,'IP Til Binær'!$O$4=127,G180)</f>
        <v>#N/A</v>
      </c>
      <c r="R60" s="16" t="e">
        <f>_xlfn.IFS('IP Til Binær'!$O$4=1,H54,'IP Til Binær'!$O$4=2,H55,'IP Til Binær'!$O$4=3,H56,'IP Til Binær'!$O$4=4,H57,'IP Til Binær'!$O$4=5,H58,'IP Til Binær'!$O$4=6,H59,'IP Til Binær'!$O$4=7,H60,'IP Til Binær'!$O$4=8,H61,'IP Til Binær'!$O$4=9,H62,'IP Til Binær'!$O$4=10,H63,'IP Til Binær'!$O$4=11,H64,'IP Til Binær'!$O$4=12,H65,'IP Til Binær'!$O$4=13,H66,'IP Til Binær'!$O$4=14,H67,'IP Til Binær'!$O$4=15,H68,'IP Til Binær'!$O$4=16,H69,'IP Til Binær'!$O$4=17,H70,'IP Til Binær'!$O$4=18,H71,'IP Til Binær'!$O$4=19,H72,'IP Til Binær'!$O$4=20,H73,'IP Til Binær'!$O$4=21,H74,'IP Til Binær'!$O$4=22,H75,'IP Til Binær'!$O$4=23,H76,'IP Til Binær'!$O$4=24,H77,'IP Til Binær'!$O$4=25,H78,'IP Til Binær'!$O$4=26,H79,'IP Til Binær'!$O$4=27,H80,'IP Til Binær'!$O$4=28,H81,'IP Til Binær'!$O$4=29,H82,'IP Til Binær'!$O$4=30,H83,'IP Til Binær'!$O$4=31,H84,'IP Til Binær'!$O$4=32,H85,'IP Til Binær'!$O$4=33,H86,'IP Til Binær'!$O$4=34,H87,'IP Til Binær'!$O$4=35,H88,'IP Til Binær'!$O$4=36,H89,'IP Til Binær'!$O$4=37,H90,'IP Til Binær'!$O$4=38,H91,'IP Til Binær'!$O$4=39,H92,'IP Til Binær'!$O$4=40,H93,'IP Til Binær'!$O$4=41,H94,'IP Til Binær'!$O$4=42,H95,'IP Til Binær'!$O$4=43,H96,'IP Til Binær'!$O$4=44,H97,'IP Til Binær'!$O$4=45,H98,'IP Til Binær'!$O$4=46,H99,'IP Til Binær'!$O$4=47,H100,'IP Til Binær'!$O$4=48,H101,'IP Til Binær'!$O$4=49,H102,'IP Til Binær'!$O$4=50,H103,'IP Til Binær'!$O$4=51,H104,'IP Til Binær'!$O$4=52,H105,'IP Til Binær'!$O$4=53,H106,'IP Til Binær'!$O$4=54,H107,'IP Til Binær'!$O$4=55,H108,'IP Til Binær'!$O$4=56,H109,'IP Til Binær'!$O$4=57,H110,'IP Til Binær'!$O$4=58,H111,'IP Til Binær'!$O$4=59,H112,'IP Til Binær'!$O$4=60,H113,'IP Til Binær'!$O$4=61,H114,'IP Til Binær'!$O$4=62,H115,'IP Til Binær'!$O$4=63,H116,'IP Til Binær'!$O$4=64,H117,'IP Til Binær'!$O$4=65,H118,'IP Til Binær'!$O$4=66,H119,'IP Til Binær'!$O$4=67,H120,'IP Til Binær'!$O$4=68,H121,'IP Til Binær'!$O$4=69,H122,'IP Til Binær'!$O$4=70,H123,'IP Til Binær'!$O$4=71,H124,'IP Til Binær'!$O$4=72,H125,'IP Til Binær'!$O$4=73,H126,'IP Til Binær'!$O$4=74,H127,'IP Til Binær'!$O$4=75,H128,'IP Til Binær'!$O$4=76,H129,'IP Til Binær'!$O$4=77,H130,'IP Til Binær'!$O$4=78,H131,'IP Til Binær'!$O$4=79,H132,'IP Til Binær'!$O$4=80,H133,'IP Til Binær'!$O$4=81,H134,'IP Til Binær'!$O$4=82,H135,'IP Til Binær'!$O$4=83,H136,'IP Til Binær'!$O$4=84,H137,'IP Til Binær'!$O$4=85,H138,'IP Til Binær'!$O$4=86,H139,'IP Til Binær'!$O$4=87,H140,'IP Til Binær'!$O$4=88,H141,'IP Til Binær'!$O$4=89,H142,'IP Til Binær'!$O$4=90,H143,'IP Til Binær'!$O$4=91,H144,'IP Til Binær'!$O$4=92,H145,'IP Til Binær'!$O$4=93,H146,'IP Til Binær'!$O$4=94,H147,'IP Til Binær'!$O$4=95,H148,'IP Til Binær'!$O$4=96,H149,'IP Til Binær'!$O$4=97,H150,'IP Til Binær'!$O$4=98,H151,'IP Til Binær'!$O$4=99,H152,'IP Til Binær'!$O$4=100,H153,'IP Til Binær'!$O$4=101,H154,'IP Til Binær'!$O$4=102,H155,'IP Til Binær'!$O$4=103,H156,'IP Til Binær'!$O$4=104,H157,'IP Til Binær'!$O$4=105,H158,'IP Til Binær'!$O$4=106,H159,'IP Til Binær'!$O$4=107,H160,'IP Til Binær'!$O$4=108,H161,'IP Til Binær'!$O$4=109,H162,'IP Til Binær'!$O$4=110,H163,'IP Til Binær'!$O$4=111,H164,'IP Til Binær'!$O$4=112,H165,'IP Til Binær'!$O$4=113,H166,'IP Til Binær'!$O$4=114,H167,'IP Til Binær'!$O$4=115,H168,'IP Til Binær'!$O$4=116,H169,'IP Til Binær'!$O$4=117,H170,'IP Til Binær'!$O$4=118,H171,'IP Til Binær'!$O$4=119,H172,'IP Til Binær'!$O$4=120,H173,'IP Til Binær'!$O$4=121,H174,'IP Til Binær'!$O$4=122,H175,'IP Til Binær'!$O$4=123,H176,'IP Til Binær'!$O$4=124,H177,'IP Til Binær'!$O$4=125,H178,'IP Til Binær'!$O$4=126,H179,'IP Til Binær'!$O$4=127,H180)</f>
        <v>#N/A</v>
      </c>
      <c r="S60" s="16" t="e">
        <f>_xlfn.IFS('IP Til Binær'!$O$4=1,I54,'IP Til Binær'!$O$4=2,I55,'IP Til Binær'!$O$4=3,I56,'IP Til Binær'!$O$4=4,I57,'IP Til Binær'!$O$4=5,I58,'IP Til Binær'!$O$4=6,I59,'IP Til Binær'!$O$4=7,I60,'IP Til Binær'!$O$4=8,I61,'IP Til Binær'!$O$4=9,I62,'IP Til Binær'!$O$4=10,I63,'IP Til Binær'!$O$4=11,I64,'IP Til Binær'!$O$4=12,I65,'IP Til Binær'!$O$4=13,I66,'IP Til Binær'!$O$4=14,I67,'IP Til Binær'!$O$4=15,I68,'IP Til Binær'!$O$4=16,I69,'IP Til Binær'!$O$4=17,I70,'IP Til Binær'!$O$4=18,I71,'IP Til Binær'!$O$4=19,I72,'IP Til Binær'!$O$4=20,I73,'IP Til Binær'!$O$4=21,I74,'IP Til Binær'!$O$4=22,I75,'IP Til Binær'!$O$4=23,I76,'IP Til Binær'!$O$4=24,I77,'IP Til Binær'!$O$4=25,I78,'IP Til Binær'!$O$4=26,I79,'IP Til Binær'!$O$4=27,I80,'IP Til Binær'!$O$4=28,I81,'IP Til Binær'!$O$4=29,I82,'IP Til Binær'!$O$4=30,I83,'IP Til Binær'!$O$4=31,I84,'IP Til Binær'!$O$4=32,I85,'IP Til Binær'!$O$4=33,I86,'IP Til Binær'!$O$4=34,I87,'IP Til Binær'!$O$4=35,I88,'IP Til Binær'!$O$4=36,I89,'IP Til Binær'!$O$4=37,I90,'IP Til Binær'!$O$4=38,I91,'IP Til Binær'!$O$4=39,I92,'IP Til Binær'!$O$4=40,I93,'IP Til Binær'!$O$4=41,I94,'IP Til Binær'!$O$4=42,I95,'IP Til Binær'!$O$4=43,I96,'IP Til Binær'!$O$4=44,I97,'IP Til Binær'!$O$4=45,I98,'IP Til Binær'!$O$4=46,I99,'IP Til Binær'!$O$4=47,I100,'IP Til Binær'!$O$4=48,I101,'IP Til Binær'!$O$4=49,I102,'IP Til Binær'!$O$4=50,I103,'IP Til Binær'!$O$4=51,I104,'IP Til Binær'!$O$4=52,I105,'IP Til Binær'!$O$4=53,I106,'IP Til Binær'!$O$4=54,I107,'IP Til Binær'!$O$4=55,I108,'IP Til Binær'!$O$4=56,I109,'IP Til Binær'!$O$4=57,I110,'IP Til Binær'!$O$4=58,I111,'IP Til Binær'!$O$4=59,I112,'IP Til Binær'!$O$4=60,I113,'IP Til Binær'!$O$4=61,I114,'IP Til Binær'!$O$4=62,I115,'IP Til Binær'!$O$4=63,I116,'IP Til Binær'!$O$4=64,I117,'IP Til Binær'!$O$4=65,I118,'IP Til Binær'!$O$4=66,I119,'IP Til Binær'!$O$4=67,I120,'IP Til Binær'!$O$4=68,I121,'IP Til Binær'!$O$4=69,I122,'IP Til Binær'!$O$4=70,I123,'IP Til Binær'!$O$4=71,I124,'IP Til Binær'!$O$4=72,I125,'IP Til Binær'!$O$4=73,I126,'IP Til Binær'!$O$4=74,I127,'IP Til Binær'!$O$4=75,I128,'IP Til Binær'!$O$4=76,I129,'IP Til Binær'!$O$4=77,I130,'IP Til Binær'!$O$4=78,I131,'IP Til Binær'!$O$4=79,I132,'IP Til Binær'!$O$4=80,I133,'IP Til Binær'!$O$4=81,I134,'IP Til Binær'!$O$4=82,I135,'IP Til Binær'!$O$4=83,I136,'IP Til Binær'!$O$4=84,I137,'IP Til Binær'!$O$4=85,I138,'IP Til Binær'!$O$4=86,I139,'IP Til Binær'!$O$4=87,I140,'IP Til Binær'!$O$4=88,I141,'IP Til Binær'!$O$4=89,I142,'IP Til Binær'!$O$4=90,I143,'IP Til Binær'!$O$4=91,I144,'IP Til Binær'!$O$4=92,I145,'IP Til Binær'!$O$4=93,I146,'IP Til Binær'!$O$4=94,I147,'IP Til Binær'!$O$4=95,I148,'IP Til Binær'!$O$4=96,I149,'IP Til Binær'!$O$4=97,I150,'IP Til Binær'!$O$4=98,I151,'IP Til Binær'!$O$4=99,I152,'IP Til Binær'!$O$4=100,I153,'IP Til Binær'!$O$4=101,I154,'IP Til Binær'!$O$4=102,I155,'IP Til Binær'!$O$4=103,I156,'IP Til Binær'!$O$4=104,I157,'IP Til Binær'!$O$4=105,I158,'IP Til Binær'!$O$4=106,I159,'IP Til Binær'!$O$4=107,I160,'IP Til Binær'!$O$4=108,I161,'IP Til Binær'!$O$4=109,I162,'IP Til Binær'!$O$4=110,I163,'IP Til Binær'!$O$4=111,I164,'IP Til Binær'!$O$4=112,I165,'IP Til Binær'!$O$4=113,I166,'IP Til Binær'!$O$4=114,I167,'IP Til Binær'!$O$4=115,I168,'IP Til Binær'!$O$4=116,I169,'IP Til Binær'!$O$4=117,I170,'IP Til Binær'!$O$4=118,I171,'IP Til Binær'!$O$4=119,I172,'IP Til Binær'!$O$4=120,I173,'IP Til Binær'!$O$4=121,I174,'IP Til Binær'!$O$4=122,I175,'IP Til Binær'!$O$4=123,I176,'IP Til Binær'!$O$4=124,I177,'IP Til Binær'!$O$4=125,I178,'IP Til Binær'!$O$4=126,I179,'IP Til Binær'!$O$4=127,I180)</f>
        <v>#N/A</v>
      </c>
      <c r="T60" s="16" t="e">
        <f>_xlfn.IFS('IP Til Binær'!$O$4=1,J54,'IP Til Binær'!$O$4=2,J55,'IP Til Binær'!$O$4=3,J56,'IP Til Binær'!$O$4=4,J57,'IP Til Binær'!$O$4=5,J58,'IP Til Binær'!$O$4=6,J59,'IP Til Binær'!$O$4=7,J60,'IP Til Binær'!$O$4=8,J61,'IP Til Binær'!$O$4=9,J62,'IP Til Binær'!$O$4=10,J63,'IP Til Binær'!$O$4=11,J64,'IP Til Binær'!$O$4=12,J65,'IP Til Binær'!$O$4=13,J66,'IP Til Binær'!$O$4=14,J67,'IP Til Binær'!$O$4=15,J68,'IP Til Binær'!$O$4=16,J69,'IP Til Binær'!$O$4=17,J70,'IP Til Binær'!$O$4=18,J71,'IP Til Binær'!$O$4=19,J72,'IP Til Binær'!$O$4=20,J73,'IP Til Binær'!$O$4=21,J74,'IP Til Binær'!$O$4=22,J75,'IP Til Binær'!$O$4=23,J76,'IP Til Binær'!$O$4=24,J77,'IP Til Binær'!$O$4=25,J78,'IP Til Binær'!$O$4=26,J79,'IP Til Binær'!$O$4=27,J80,'IP Til Binær'!$O$4=28,J81,'IP Til Binær'!$O$4=29,J82,'IP Til Binær'!$O$4=30,J83,'IP Til Binær'!$O$4=31,J84,'IP Til Binær'!$O$4=32,J85,'IP Til Binær'!$O$4=33,J86,'IP Til Binær'!$O$4=34,J87,'IP Til Binær'!$O$4=35,J88,'IP Til Binær'!$O$4=36,J89,'IP Til Binær'!$O$4=37,J90,'IP Til Binær'!$O$4=38,J91,'IP Til Binær'!$O$4=39,J92,'IP Til Binær'!$O$4=40,J93,'IP Til Binær'!$O$4=41,J94,'IP Til Binær'!$O$4=42,J95,'IP Til Binær'!$O$4=43,J96,'IP Til Binær'!$O$4=44,J97,'IP Til Binær'!$O$4=45,J98,'IP Til Binær'!$O$4=46,J99,'IP Til Binær'!$O$4=47,J100,'IP Til Binær'!$O$4=48,J101,'IP Til Binær'!$O$4=49,J102,'IP Til Binær'!$O$4=50,J103,'IP Til Binær'!$O$4=51,J104,'IP Til Binær'!$O$4=52,J105,'IP Til Binær'!$O$4=53,J106,'IP Til Binær'!$O$4=54,J107,'IP Til Binær'!$O$4=55,J108,'IP Til Binær'!$O$4=56,J109,'IP Til Binær'!$O$4=57,J110,'IP Til Binær'!$O$4=58,J111,'IP Til Binær'!$O$4=59,J112,'IP Til Binær'!$O$4=60,J113,'IP Til Binær'!$O$4=61,J114,'IP Til Binær'!$O$4=62,J115,'IP Til Binær'!$O$4=63,J116,'IP Til Binær'!$O$4=64,J117,'IP Til Binær'!$O$4=65,J118,'IP Til Binær'!$O$4=66,J119,'IP Til Binær'!$O$4=67,J120,'IP Til Binær'!$O$4=68,J121,'IP Til Binær'!$O$4=69,J122,'IP Til Binær'!$O$4=70,J123,'IP Til Binær'!$O$4=71,J124,'IP Til Binær'!$O$4=72,J125,'IP Til Binær'!$O$4=73,J126,'IP Til Binær'!$O$4=74,J127,'IP Til Binær'!$O$4=75,J128,'IP Til Binær'!$O$4=76,J129,'IP Til Binær'!$O$4=77,J130,'IP Til Binær'!$O$4=78,J131,'IP Til Binær'!$O$4=79,J132,'IP Til Binær'!$O$4=80,J133,'IP Til Binær'!$O$4=81,J134,'IP Til Binær'!$O$4=82,J135,'IP Til Binær'!$O$4=83,J136,'IP Til Binær'!$O$4=84,J137,'IP Til Binær'!$O$4=85,J138,'IP Til Binær'!$O$4=86,J139,'IP Til Binær'!$O$4=87,J140,'IP Til Binær'!$O$4=88,J141,'IP Til Binær'!$O$4=89,J142,'IP Til Binær'!$O$4=90,J143,'IP Til Binær'!$O$4=91,J144,'IP Til Binær'!$O$4=92,J145,'IP Til Binær'!$O$4=93,J146,'IP Til Binær'!$O$4=94,J147,'IP Til Binær'!$O$4=95,J148,'IP Til Binær'!$O$4=96,J149,'IP Til Binær'!$O$4=97,J150,'IP Til Binær'!$O$4=98,J151,'IP Til Binær'!$O$4=99,J152,'IP Til Binær'!$O$4=100,J153,'IP Til Binær'!$O$4=101,J154,'IP Til Binær'!$O$4=102,J155,'IP Til Binær'!$O$4=103,J156,'IP Til Binær'!$O$4=104,J157,'IP Til Binær'!$O$4=105,J158,'IP Til Binær'!$O$4=106,J159,'IP Til Binær'!$O$4=107,J160,'IP Til Binær'!$O$4=108,J161,'IP Til Binær'!$O$4=109,J162,'IP Til Binær'!$O$4=110,J163,'IP Til Binær'!$O$4=111,J164,'IP Til Binær'!$O$4=112,J165,'IP Til Binær'!$O$4=113,J166,'IP Til Binær'!$O$4=114,J167,'IP Til Binær'!$O$4=115,J168,'IP Til Binær'!$O$4=116,J169,'IP Til Binær'!$O$4=117,J170,'IP Til Binær'!$O$4=118,J171,'IP Til Binær'!$O$4=119,J172,'IP Til Binær'!$O$4=120,J173,'IP Til Binær'!$O$4=121,J174,'IP Til Binær'!$O$4=122,J175,'IP Til Binær'!$O$4=123,J176,'IP Til Binær'!$O$4=124,J177,'IP Til Binær'!$O$4=125,J178,'IP Til Binær'!$O$4=126,J179,'IP Til Binær'!$O$4=127,J180)</f>
        <v>#N/A</v>
      </c>
      <c r="U60" s="16" t="e">
        <f>_xlfn.IFS('IP Til Binær'!$O$4=1,K54,'IP Til Binær'!$O$4=2,K55,'IP Til Binær'!$O$4=3,K56,'IP Til Binær'!$O$4=4,K57,'IP Til Binær'!$O$4=5,K58,'IP Til Binær'!$O$4=6,K59,'IP Til Binær'!$O$4=7,K60,'IP Til Binær'!$O$4=8,K61,'IP Til Binær'!$O$4=9,K62,'IP Til Binær'!$O$4=10,K63,'IP Til Binær'!$O$4=11,K64,'IP Til Binær'!$O$4=12,K65,'IP Til Binær'!$O$4=13,K66,'IP Til Binær'!$O$4=14,K67,'IP Til Binær'!$O$4=15,K68,'IP Til Binær'!$O$4=16,K69,'IP Til Binær'!$O$4=17,K70,'IP Til Binær'!$O$4=18,K71,'IP Til Binær'!$O$4=19,K72,'IP Til Binær'!$O$4=20,K73,'IP Til Binær'!$O$4=21,K74,'IP Til Binær'!$O$4=22,K75,'IP Til Binær'!$O$4=23,K76,'IP Til Binær'!$O$4=24,K77,'IP Til Binær'!$O$4=25,K78,'IP Til Binær'!$O$4=26,K79,'IP Til Binær'!$O$4=27,K80,'IP Til Binær'!$O$4=28,K81,'IP Til Binær'!$O$4=29,K82,'IP Til Binær'!$O$4=30,K83,'IP Til Binær'!$O$4=31,K84,'IP Til Binær'!$O$4=32,K85,'IP Til Binær'!$O$4=33,K86,'IP Til Binær'!$O$4=34,K87,'IP Til Binær'!$O$4=35,K88,'IP Til Binær'!$O$4=36,K89,'IP Til Binær'!$O$4=37,K90,'IP Til Binær'!$O$4=38,K91,'IP Til Binær'!$O$4=39,K92,'IP Til Binær'!$O$4=40,K93,'IP Til Binær'!$O$4=41,K94,'IP Til Binær'!$O$4=42,K95,'IP Til Binær'!$O$4=43,K96,'IP Til Binær'!$O$4=44,K97,'IP Til Binær'!$O$4=45,K98,'IP Til Binær'!$O$4=46,K99,'IP Til Binær'!$O$4=47,K100,'IP Til Binær'!$O$4=48,K101,'IP Til Binær'!$O$4=49,K102,'IP Til Binær'!$O$4=50,K103,'IP Til Binær'!$O$4=51,K104,'IP Til Binær'!$O$4=52,K105,'IP Til Binær'!$O$4=53,K106,'IP Til Binær'!$O$4=54,K107,'IP Til Binær'!$O$4=55,K108,'IP Til Binær'!$O$4=56,K109,'IP Til Binær'!$O$4=57,K110,'IP Til Binær'!$O$4=58,K111,'IP Til Binær'!$O$4=59,K112,'IP Til Binær'!$O$4=60,K113,'IP Til Binær'!$O$4=61,K114,'IP Til Binær'!$O$4=62,K115,'IP Til Binær'!$O$4=63,K116,'IP Til Binær'!$O$4=64,K117,'IP Til Binær'!$O$4=65,K118,'IP Til Binær'!$O$4=66,K119,'IP Til Binær'!$O$4=67,K120,'IP Til Binær'!$O$4=68,K121,'IP Til Binær'!$O$4=69,K122,'IP Til Binær'!$O$4=70,K123,'IP Til Binær'!$O$4=71,K124,'IP Til Binær'!$O$4=72,K125,'IP Til Binær'!$O$4=73,K126,'IP Til Binær'!$O$4=74,K127,'IP Til Binær'!$O$4=75,K128,'IP Til Binær'!$O$4=76,K129,'IP Til Binær'!$O$4=77,K130,'IP Til Binær'!$O$4=78,K131,'IP Til Binær'!$O$4=79,K132,'IP Til Binær'!$O$4=80,K133,'IP Til Binær'!$O$4=81,K134,'IP Til Binær'!$O$4=82,K135,'IP Til Binær'!$O$4=83,K136,'IP Til Binær'!$O$4=84,K137,'IP Til Binær'!$O$4=85,K138,'IP Til Binær'!$O$4=86,K139,'IP Til Binær'!$O$4=87,K140,'IP Til Binær'!$O$4=88,K141,'IP Til Binær'!$O$4=89,K142,'IP Til Binær'!$O$4=90,K143,'IP Til Binær'!$O$4=91,K144,'IP Til Binær'!$O$4=92,K145,'IP Til Binær'!$O$4=93,K146,'IP Til Binær'!$O$4=94,K147,'IP Til Binær'!$O$4=95,K148,'IP Til Binær'!$O$4=96,K149,'IP Til Binær'!$O$4=97,K150,'IP Til Binær'!$O$4=98,K151,'IP Til Binær'!$O$4=99,K152,'IP Til Binær'!$O$4=100,K153,'IP Til Binær'!$O$4=101,K154,'IP Til Binær'!$O$4=102,K155,'IP Til Binær'!$O$4=103,K156,'IP Til Binær'!$O$4=104,K157,'IP Til Binær'!$O$4=105,K158,'IP Til Binær'!$O$4=106,K159,'IP Til Binær'!$O$4=107,K160,'IP Til Binær'!$O$4=108,K161,'IP Til Binær'!$O$4=109,K162,'IP Til Binær'!$O$4=110,K163,'IP Til Binær'!$O$4=111,K164,'IP Til Binær'!$O$4=112,K165,'IP Til Binær'!$O$4=113,K166,'IP Til Binær'!$O$4=114,K167,'IP Til Binær'!$O$4=115,K168,'IP Til Binær'!$O$4=116,K169,'IP Til Binær'!$O$4=117,K170,'IP Til Binær'!$O$4=118,K171,'IP Til Binær'!$O$4=119,K172,'IP Til Binær'!$O$4=120,K173,'IP Til Binær'!$O$4=121,K174,'IP Til Binær'!$O$4=122,K175,'IP Til Binær'!$O$4=123,K176,'IP Til Binær'!$O$4=124,K177,'IP Til Binær'!$O$4=125,K178,'IP Til Binær'!$O$4=126,K179,'IP Til Binær'!$O$4=127,K180)</f>
        <v>#N/A</v>
      </c>
      <c r="V60" s="17"/>
      <c r="W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50" t="s">
        <v>24</v>
      </c>
      <c r="AM60" s="34"/>
      <c r="AN60" s="35"/>
    </row>
    <row r="61" spans="3:40" ht="18.75" x14ac:dyDescent="0.3">
      <c r="C61" s="33"/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34"/>
      <c r="M61" s="15"/>
      <c r="N61" s="16" t="e">
        <f>_xlfn.IFS('IP Til Binær'!$O$4=128,D181,'IP Til Binær'!$O$4=129,D182,'IP Til Binær'!$O$4=130,D183,'IP Til Binær'!$O$4=131,D184,'IP Til Binær'!$O$4=132,D185,'IP Til Binær'!$O$4=133,D186,'IP Til Binær'!$O$4=134,D187,'IP Til Binær'!$O$4=135,D188,'IP Til Binær'!$O$4=136,D189,'IP Til Binær'!$O$4=137,D190,'IP Til Binær'!$O$4=138,D191,'IP Til Binær'!$O$4=139,D192,'IP Til Binær'!$O$4=140,D193,'IP Til Binær'!$O$4=141,D194,'IP Til Binær'!$O$4=142,D195,'IP Til Binær'!$O$4=143,D196,'IP Til Binær'!$O$4=144,D197,'IP Til Binær'!$O$4=145,D198,'IP Til Binær'!$O$4=146,D199,'IP Til Binær'!$O$4=147,D200,'IP Til Binær'!$O$4=148,D201,'IP Til Binær'!$O$4=149,D202,'IP Til Binær'!$O$4=150,D203,'IP Til Binær'!$O$4=151,D204,'IP Til Binær'!$O$4=152,D205,'IP Til Binær'!$O$4=153,D206,'IP Til Binær'!$O$4=154,D207,'IP Til Binær'!$O$4=155,D208,'IP Til Binær'!$O$4=156,D209,'IP Til Binær'!$O$4=157,D210,'IP Til Binær'!$O$4=158,D211,'IP Til Binær'!$O$4=159,D212,'IP Til Binær'!$O$4=160,D213,'IP Til Binær'!$O$4=161,D214,'IP Til Binær'!$O$4=162,D215,'IP Til Binær'!$O$4=163,D216,'IP Til Binær'!$O$4=164,D217,'IP Til Binær'!$O$4=165,D218,'IP Til Binær'!$O$4=166,D219,'IP Til Binær'!$O$4=167,D220,'IP Til Binær'!$O$4=168,D221,'IP Til Binær'!$O$4=169,D222,'IP Til Binær'!$O$4=170,D223,'IP Til Binær'!$O$4=171,D224,'IP Til Binær'!$O$4=172,D225,'IP Til Binær'!$O$4=173,D226,'IP Til Binær'!$O$4=174,D227,'IP Til Binær'!$O$4=175,D228,'IP Til Binær'!$O$4=176,D229,'IP Til Binær'!$O$4=177,D230,'IP Til Binær'!$O$4=178,D231,'IP Til Binær'!$O$4=179,D232,'IP Til Binær'!$O$4=180,D233,'IP Til Binær'!$O$4=181,D234,'IP Til Binær'!$O$4=182,D235,'IP Til Binær'!$O$4=183,D236,'IP Til Binær'!$O$4=184,D237,'IP Til Binær'!$O$4=185,D238,'IP Til Binær'!$O$4=186,D239,'IP Til Binær'!$O$4=187,D240,'IP Til Binær'!$O$4=188,D241,'IP Til Binær'!$O$4=189,D242,'IP Til Binær'!$O$4=190,D243,'IP Til Binær'!$O$4=191,D244,'IP Til Binær'!$O$4=192,D245,'IP Til Binær'!$O$4=193,D246,'IP Til Binær'!$O$4=194,D247,'IP Til Binær'!$O$4=195,D248,'IP Til Binær'!$O$4=196,D249,'IP Til Binær'!$O$4=197,D250,'IP Til Binær'!$O$4=198,D251,'IP Til Binær'!$O$4=199,D252,'IP Til Binær'!$O$4=200,D253,'IP Til Binær'!$O$4=201,D254,'IP Til Binær'!$O$4=202,D255,'IP Til Binær'!$O$4=203,D256,'IP Til Binær'!$O$4=204,D257,'IP Til Binær'!$O$4=205,D258,'IP Til Binær'!$O$4=206,D259,'IP Til Binær'!$O$4=207,D260,'IP Til Binær'!$O$4=208,D261,'IP Til Binær'!$O$4=209,D262,'IP Til Binær'!$O$4=210,D263,'IP Til Binær'!$O$4=211,D264,'IP Til Binær'!$O$4=212,D265,'IP Til Binær'!$O$4=213,D266,'IP Til Binær'!$O$4=214,D267,'IP Til Binær'!$O$4=215,D268,'IP Til Binær'!$O$4=216,D269,'IP Til Binær'!$O$4=217,D270,'IP Til Binær'!$O$4=218,D271,'IP Til Binær'!$O$4=219,D272,'IP Til Binær'!$O$4=220,D273,'IP Til Binær'!$O$4=221,D274,'IP Til Binær'!$O$4=222,D275,'IP Til Binær'!$O$4=223,D276,'IP Til Binær'!$O$4=224,D277,'IP Til Binær'!$O$4=225,D278,'IP Til Binær'!$O$4=226,D279,'IP Til Binær'!$O$4=227,D280,'IP Til Binær'!$O$4=228,D281,'IP Til Binær'!$O$4=229,D282,'IP Til Binær'!$O$4=230,D283,'IP Til Binær'!$O$4=231,D284,'IP Til Binær'!$O$4=232,D285,'IP Til Binær'!$O$4=233,D286,'IP Til Binær'!$O$4=234,D287,'IP Til Binær'!$O$4=235,D288,'IP Til Binær'!$O$4=236,D289,'IP Til Binær'!$O$4=237,D290,'IP Til Binær'!$O$4=238,D291,'IP Til Binær'!$O$4=239,D292,'IP Til Binær'!$O$4=240,D293,'IP Til Binær'!$O$4=241,D294,'IP Til Binær'!$O$4=242,D295,'IP Til Binær'!$O$4=243,D296,'IP Til Binær'!$O$4=244,D297,'IP Til Binær'!$O$4=245,D298,'IP Til Binær'!$O$4=246,D299,'IP Til Binær'!$O$4=247,D300,'IP Til Binær'!$O$4=248,D301,'IP Til Binær'!$O$4=249,D302,'IP Til Binær'!$O$4=250,D303,'IP Til Binær'!$O$4=251,D304,'IP Til Binær'!$O$4=252,D305,'IP Til Binær'!$O$4=253,D306,'IP Til Binær'!$O$4=254,D307)</f>
        <v>#N/A</v>
      </c>
      <c r="O61" s="16" t="e">
        <f>_xlfn.IFS('IP Til Binær'!$O$4=128,E181,'IP Til Binær'!$O$4=129,E182,'IP Til Binær'!$O$4=130,E183,'IP Til Binær'!$O$4=131,E184,'IP Til Binær'!$O$4=132,E185,'IP Til Binær'!$O$4=133,E186,'IP Til Binær'!$O$4=134,E187,'IP Til Binær'!$O$4=135,E188,'IP Til Binær'!$O$4=136,E189,'IP Til Binær'!$O$4=137,E190,'IP Til Binær'!$O$4=138,E191,'IP Til Binær'!$O$4=139,E192,'IP Til Binær'!$O$4=140,E193,'IP Til Binær'!$O$4=141,E194,'IP Til Binær'!$O$4=142,E195,'IP Til Binær'!$O$4=143,E196,'IP Til Binær'!$O$4=144,E197,'IP Til Binær'!$O$4=145,E198,'IP Til Binær'!$O$4=146,E199,'IP Til Binær'!$O$4=147,E200,'IP Til Binær'!$O$4=148,E201,'IP Til Binær'!$O$4=149,E202,'IP Til Binær'!$O$4=150,E203,'IP Til Binær'!$O$4=151,E204,'IP Til Binær'!$O$4=152,E205,'IP Til Binær'!$O$4=153,E206,'IP Til Binær'!$O$4=154,E207,'IP Til Binær'!$O$4=155,E208,'IP Til Binær'!$O$4=156,E209,'IP Til Binær'!$O$4=157,E210,'IP Til Binær'!$O$4=158,E211,'IP Til Binær'!$O$4=159,E212,'IP Til Binær'!$O$4=160,E213,'IP Til Binær'!$O$4=161,E214,'IP Til Binær'!$O$4=162,E215,'IP Til Binær'!$O$4=163,E216,'IP Til Binær'!$O$4=164,E217,'IP Til Binær'!$O$4=165,E218,'IP Til Binær'!$O$4=166,E219,'IP Til Binær'!$O$4=167,E220,'IP Til Binær'!$O$4=168,E221,'IP Til Binær'!$O$4=169,E222,'IP Til Binær'!$O$4=170,E223,'IP Til Binær'!$O$4=171,E224,'IP Til Binær'!$O$4=172,E225,'IP Til Binær'!$O$4=173,E226,'IP Til Binær'!$O$4=174,E227,'IP Til Binær'!$O$4=175,E228,'IP Til Binær'!$O$4=176,E229,'IP Til Binær'!$O$4=177,E230,'IP Til Binær'!$O$4=178,E231,'IP Til Binær'!$O$4=179,E232,'IP Til Binær'!$O$4=180,E233,'IP Til Binær'!$O$4=181,E234,'IP Til Binær'!$O$4=182,E235,'IP Til Binær'!$O$4=183,E236,'IP Til Binær'!$O$4=184,E237,'IP Til Binær'!$O$4=185,E238,'IP Til Binær'!$O$4=186,E239,'IP Til Binær'!$O$4=187,E240,'IP Til Binær'!$O$4=188,E241,'IP Til Binær'!$O$4=189,E242,'IP Til Binær'!$O$4=190,E243,'IP Til Binær'!$O$4=191,E244,'IP Til Binær'!$O$4=192,E245,'IP Til Binær'!$O$4=193,E246,'IP Til Binær'!$O$4=194,E247,'IP Til Binær'!$O$4=195,E248,'IP Til Binær'!$O$4=196,E249,'IP Til Binær'!$O$4=197,E250,'IP Til Binær'!$O$4=198,E251,'IP Til Binær'!$O$4=199,E252,'IP Til Binær'!$O$4=200,E253,'IP Til Binær'!$O$4=201,E254,'IP Til Binær'!$O$4=202,E255,'IP Til Binær'!$O$4=203,E256,'IP Til Binær'!$O$4=204,E257,'IP Til Binær'!$O$4=205,E258,'IP Til Binær'!$O$4=206,E259,'IP Til Binær'!$O$4=207,E260,'IP Til Binær'!$O$4=208,E261,'IP Til Binær'!$O$4=209,E262,'IP Til Binær'!$O$4=210,E263,'IP Til Binær'!$O$4=211,E264,'IP Til Binær'!$O$4=212,E265,'IP Til Binær'!$O$4=213,E266,'IP Til Binær'!$O$4=214,E267,'IP Til Binær'!$O$4=215,E268,'IP Til Binær'!$O$4=216,E269,'IP Til Binær'!$O$4=217,E270,'IP Til Binær'!$O$4=218,E271,'IP Til Binær'!$O$4=219,E272,'IP Til Binær'!$O$4=220,E273,'IP Til Binær'!$O$4=221,E274,'IP Til Binær'!$O$4=222,E275,'IP Til Binær'!$O$4=223,E276,'IP Til Binær'!$O$4=224,E277,'IP Til Binær'!$O$4=225,E278,'IP Til Binær'!$O$4=226,E279,'IP Til Binær'!$O$4=227,E280,'IP Til Binær'!$O$4=228,E281,'IP Til Binær'!$O$4=229,E282,'IP Til Binær'!$O$4=230,E283,'IP Til Binær'!$O$4=231,E284,'IP Til Binær'!$O$4=232,E285,'IP Til Binær'!$O$4=233,E286,'IP Til Binær'!$O$4=234,E287,'IP Til Binær'!$O$4=235,E288,'IP Til Binær'!$O$4=236,E289,'IP Til Binær'!$O$4=237,E290,'IP Til Binær'!$O$4=238,E291,'IP Til Binær'!$O$4=239,E292,'IP Til Binær'!$O$4=240,E293,'IP Til Binær'!$O$4=241,E294,'IP Til Binær'!$O$4=242,E295,'IP Til Binær'!$O$4=243,E296,'IP Til Binær'!$O$4=244,E297,'IP Til Binær'!$O$4=245,E298,'IP Til Binær'!$O$4=246,E299,'IP Til Binær'!$O$4=247,E300,'IP Til Binær'!$O$4=248,E301,'IP Til Binær'!$O$4=249,E302,'IP Til Binær'!$O$4=250,E303,'IP Til Binær'!$O$4=251,E304,'IP Til Binær'!$O$4=252,E305,'IP Til Binær'!$O$4=253,E306,'IP Til Binær'!$O$4=254,E307)</f>
        <v>#N/A</v>
      </c>
      <c r="P61" s="16" t="e">
        <f>_xlfn.IFS('IP Til Binær'!$O$4=128,F181,'IP Til Binær'!$O$4=129,F182,'IP Til Binær'!$O$4=130,F183,'IP Til Binær'!$O$4=131,F184,'IP Til Binær'!$O$4=132,F185,'IP Til Binær'!$O$4=133,F186,'IP Til Binær'!$O$4=134,F187,'IP Til Binær'!$O$4=135,F188,'IP Til Binær'!$O$4=136,F189,'IP Til Binær'!$O$4=137,F190,'IP Til Binær'!$O$4=138,F191,'IP Til Binær'!$O$4=139,F192,'IP Til Binær'!$O$4=140,F193,'IP Til Binær'!$O$4=141,F194,'IP Til Binær'!$O$4=142,F195,'IP Til Binær'!$O$4=143,F196,'IP Til Binær'!$O$4=144,F197,'IP Til Binær'!$O$4=145,F198,'IP Til Binær'!$O$4=146,F199,'IP Til Binær'!$O$4=147,F200,'IP Til Binær'!$O$4=148,F201,'IP Til Binær'!$O$4=149,F202,'IP Til Binær'!$O$4=150,F203,'IP Til Binær'!$O$4=151,F204,'IP Til Binær'!$O$4=152,F205,'IP Til Binær'!$O$4=153,F206,'IP Til Binær'!$O$4=154,F207,'IP Til Binær'!$O$4=155,F208,'IP Til Binær'!$O$4=156,F209,'IP Til Binær'!$O$4=157,F210,'IP Til Binær'!$O$4=158,F211,'IP Til Binær'!$O$4=159,F212,'IP Til Binær'!$O$4=160,F213,'IP Til Binær'!$O$4=161,F214,'IP Til Binær'!$O$4=162,F215,'IP Til Binær'!$O$4=163,F216,'IP Til Binær'!$O$4=164,F217,'IP Til Binær'!$O$4=165,F218,'IP Til Binær'!$O$4=166,F219,'IP Til Binær'!$O$4=167,F220,'IP Til Binær'!$O$4=168,F221,'IP Til Binær'!$O$4=169,F222,'IP Til Binær'!$O$4=170,F223,'IP Til Binær'!$O$4=171,F224,'IP Til Binær'!$O$4=172,F225,'IP Til Binær'!$O$4=173,F226,'IP Til Binær'!$O$4=174,F227,'IP Til Binær'!$O$4=175,F228,'IP Til Binær'!$O$4=176,F229,'IP Til Binær'!$O$4=177,F230,'IP Til Binær'!$O$4=178,F231,'IP Til Binær'!$O$4=179,F232,'IP Til Binær'!$O$4=180,F233,'IP Til Binær'!$O$4=181,F234,'IP Til Binær'!$O$4=182,F235,'IP Til Binær'!$O$4=183,F236,'IP Til Binær'!$O$4=184,F237,'IP Til Binær'!$O$4=185,F238,'IP Til Binær'!$O$4=186,F239,'IP Til Binær'!$O$4=187,F240,'IP Til Binær'!$O$4=188,F241,'IP Til Binær'!$O$4=189,F242,'IP Til Binær'!$O$4=190,F243,'IP Til Binær'!$O$4=191,F244,'IP Til Binær'!$O$4=192,F245,'IP Til Binær'!$O$4=193,F246,'IP Til Binær'!$O$4=194,F247,'IP Til Binær'!$O$4=195,F248,'IP Til Binær'!$O$4=196,F249,'IP Til Binær'!$O$4=197,F250,'IP Til Binær'!$O$4=198,F251,'IP Til Binær'!$O$4=199,F252,'IP Til Binær'!$O$4=200,F253,'IP Til Binær'!$O$4=201,F254,'IP Til Binær'!$O$4=202,F255,'IP Til Binær'!$O$4=203,F256,'IP Til Binær'!$O$4=204,F257,'IP Til Binær'!$O$4=205,F258,'IP Til Binær'!$O$4=206,F259,'IP Til Binær'!$O$4=207,F260,'IP Til Binær'!$O$4=208,F261,'IP Til Binær'!$O$4=209,F262,'IP Til Binær'!$O$4=210,F263,'IP Til Binær'!$O$4=211,F264,'IP Til Binær'!$O$4=212,F265,'IP Til Binær'!$O$4=213,F266,'IP Til Binær'!$O$4=214,F267,'IP Til Binær'!$O$4=215,F268,'IP Til Binær'!$O$4=216,F269,'IP Til Binær'!$O$4=217,F270,'IP Til Binær'!$O$4=218,F271,'IP Til Binær'!$O$4=219,F272,'IP Til Binær'!$O$4=220,F273,'IP Til Binær'!$O$4=221,F274,'IP Til Binær'!$O$4=222,F275,'IP Til Binær'!$O$4=223,F276,'IP Til Binær'!$O$4=224,F277,'IP Til Binær'!$O$4=225,F278,'IP Til Binær'!$O$4=226,F279,'IP Til Binær'!$O$4=227,F280,'IP Til Binær'!$O$4=228,F281,'IP Til Binær'!$O$4=229,F282,'IP Til Binær'!$O$4=230,F283,'IP Til Binær'!$O$4=231,F284,'IP Til Binær'!$O$4=232,F285,'IP Til Binær'!$O$4=233,F286,'IP Til Binær'!$O$4=234,F287,'IP Til Binær'!$O$4=235,F288,'IP Til Binær'!$O$4=236,F289,'IP Til Binær'!$O$4=237,F290,'IP Til Binær'!$O$4=238,F291,'IP Til Binær'!$O$4=239,F292,'IP Til Binær'!$O$4=240,F293,'IP Til Binær'!$O$4=241,F294,'IP Til Binær'!$O$4=242,F295,'IP Til Binær'!$O$4=243,F296,'IP Til Binær'!$O$4=244,F297,'IP Til Binær'!$O$4=245,F298,'IP Til Binær'!$O$4=246,F299,'IP Til Binær'!$O$4=247,F300,'IP Til Binær'!$O$4=248,F301,'IP Til Binær'!$O$4=249,F302,'IP Til Binær'!$O$4=250,F303,'IP Til Binær'!$O$4=251,F304,'IP Til Binær'!$O$4=252,F305,'IP Til Binær'!$O$4=253,F306,'IP Til Binær'!$O$4=254,F307)</f>
        <v>#N/A</v>
      </c>
      <c r="Q61" s="16" t="e">
        <f>_xlfn.IFS('IP Til Binær'!$O$4=128,G181,'IP Til Binær'!$O$4=129,G182,'IP Til Binær'!$O$4=130,G183,'IP Til Binær'!$O$4=131,G184,'IP Til Binær'!$O$4=132,G185,'IP Til Binær'!$O$4=133,G186,'IP Til Binær'!$O$4=134,G187,'IP Til Binær'!$O$4=135,G188,'IP Til Binær'!$O$4=136,G189,'IP Til Binær'!$O$4=137,G190,'IP Til Binær'!$O$4=138,G191,'IP Til Binær'!$O$4=139,G192,'IP Til Binær'!$O$4=140,G193,'IP Til Binær'!$O$4=141,G194,'IP Til Binær'!$O$4=142,G195,'IP Til Binær'!$O$4=143,G196,'IP Til Binær'!$O$4=144,G197,'IP Til Binær'!$O$4=145,G198,'IP Til Binær'!$O$4=146,G199,'IP Til Binær'!$O$4=147,G200,'IP Til Binær'!$O$4=148,G201,'IP Til Binær'!$O$4=149,G202,'IP Til Binær'!$O$4=150,G203,'IP Til Binær'!$O$4=151,G204,'IP Til Binær'!$O$4=152,G205,'IP Til Binær'!$O$4=153,G206,'IP Til Binær'!$O$4=154,G207,'IP Til Binær'!$O$4=155,G208,'IP Til Binær'!$O$4=156,G209,'IP Til Binær'!$O$4=157,G210,'IP Til Binær'!$O$4=158,G211,'IP Til Binær'!$O$4=159,G212,'IP Til Binær'!$O$4=160,G213,'IP Til Binær'!$O$4=161,G214,'IP Til Binær'!$O$4=162,G215,'IP Til Binær'!$O$4=163,G216,'IP Til Binær'!$O$4=164,G217,'IP Til Binær'!$O$4=165,G218,'IP Til Binær'!$O$4=166,G219,'IP Til Binær'!$O$4=167,G220,'IP Til Binær'!$O$4=168,G221,'IP Til Binær'!$O$4=169,G222,'IP Til Binær'!$O$4=170,G223,'IP Til Binær'!$O$4=171,G224,'IP Til Binær'!$O$4=172,G225,'IP Til Binær'!$O$4=173,G226,'IP Til Binær'!$O$4=174,G227,'IP Til Binær'!$O$4=175,G228,'IP Til Binær'!$O$4=176,G229,'IP Til Binær'!$O$4=177,G230,'IP Til Binær'!$O$4=178,G231,'IP Til Binær'!$O$4=179,G232,'IP Til Binær'!$O$4=180,G233,'IP Til Binær'!$O$4=181,G234,'IP Til Binær'!$O$4=182,G235,'IP Til Binær'!$O$4=183,G236,'IP Til Binær'!$O$4=184,G237,'IP Til Binær'!$O$4=185,G238,'IP Til Binær'!$O$4=186,G239,'IP Til Binær'!$O$4=187,G240,'IP Til Binær'!$O$4=188,G241,'IP Til Binær'!$O$4=189,G242,'IP Til Binær'!$O$4=190,G243,'IP Til Binær'!$O$4=191,G244,'IP Til Binær'!$O$4=192,G245,'IP Til Binær'!$O$4=193,G246,'IP Til Binær'!$O$4=194,G247,'IP Til Binær'!$O$4=195,G248,'IP Til Binær'!$O$4=196,G249,'IP Til Binær'!$O$4=197,G250,'IP Til Binær'!$O$4=198,G251,'IP Til Binær'!$O$4=199,G252,'IP Til Binær'!$O$4=200,G253,'IP Til Binær'!$O$4=201,G254,'IP Til Binær'!$O$4=202,G255,'IP Til Binær'!$O$4=203,G256,'IP Til Binær'!$O$4=204,G257,'IP Til Binær'!$O$4=205,G258,'IP Til Binær'!$O$4=206,G259,'IP Til Binær'!$O$4=207,G260,'IP Til Binær'!$O$4=208,G261,'IP Til Binær'!$O$4=209,G262,'IP Til Binær'!$O$4=210,G263,'IP Til Binær'!$O$4=211,G264,'IP Til Binær'!$O$4=212,G265,'IP Til Binær'!$O$4=213,G266,'IP Til Binær'!$O$4=214,G267,'IP Til Binær'!$O$4=215,G268,'IP Til Binær'!$O$4=216,G269,'IP Til Binær'!$O$4=217,G270,'IP Til Binær'!$O$4=218,G271,'IP Til Binær'!$O$4=219,G272,'IP Til Binær'!$O$4=220,G273,'IP Til Binær'!$O$4=221,G274,'IP Til Binær'!$O$4=222,G275,'IP Til Binær'!$O$4=223,G276,'IP Til Binær'!$O$4=224,G277,'IP Til Binær'!$O$4=225,G278,'IP Til Binær'!$O$4=226,G279,'IP Til Binær'!$O$4=227,G280,'IP Til Binær'!$O$4=228,G281,'IP Til Binær'!$O$4=229,G282,'IP Til Binær'!$O$4=230,G283,'IP Til Binær'!$O$4=231,G284,'IP Til Binær'!$O$4=232,G285,'IP Til Binær'!$O$4=233,G286,'IP Til Binær'!$O$4=234,G287,'IP Til Binær'!$O$4=235,G288,'IP Til Binær'!$O$4=236,G289,'IP Til Binær'!$O$4=237,G290,'IP Til Binær'!$O$4=238,G291,'IP Til Binær'!$O$4=239,G292,'IP Til Binær'!$O$4=240,G293,'IP Til Binær'!$O$4=241,G294,'IP Til Binær'!$O$4=242,G295,'IP Til Binær'!$O$4=243,G296,'IP Til Binær'!$O$4=244,G297,'IP Til Binær'!$O$4=245,G298,'IP Til Binær'!$O$4=246,G299,'IP Til Binær'!$O$4=247,G300,'IP Til Binær'!$O$4=248,G301,'IP Til Binær'!$O$4=249,G302,'IP Til Binær'!$O$4=250,G303,'IP Til Binær'!$O$4=251,G304,'IP Til Binær'!$O$4=252,G305,'IP Til Binær'!$O$4=253,G306,'IP Til Binær'!$O$4=254,G307)</f>
        <v>#N/A</v>
      </c>
      <c r="R61" s="16" t="e">
        <f>_xlfn.IFS('IP Til Binær'!$O$4=128,H181,'IP Til Binær'!$O$4=129,H182,'IP Til Binær'!$O$4=130,H183,'IP Til Binær'!$O$4=131,H184,'IP Til Binær'!$O$4=132,H185,'IP Til Binær'!$O$4=133,H186,'IP Til Binær'!$O$4=134,H187,'IP Til Binær'!$O$4=135,H188,'IP Til Binær'!$O$4=136,H189,'IP Til Binær'!$O$4=137,H190,'IP Til Binær'!$O$4=138,H191,'IP Til Binær'!$O$4=139,H192,'IP Til Binær'!$O$4=140,H193,'IP Til Binær'!$O$4=141,H194,'IP Til Binær'!$O$4=142,H195,'IP Til Binær'!$O$4=143,H196,'IP Til Binær'!$O$4=144,H197,'IP Til Binær'!$O$4=145,H198,'IP Til Binær'!$O$4=146,H199,'IP Til Binær'!$O$4=147,H200,'IP Til Binær'!$O$4=148,H201,'IP Til Binær'!$O$4=149,H202,'IP Til Binær'!$O$4=150,H203,'IP Til Binær'!$O$4=151,H204,'IP Til Binær'!$O$4=152,H205,'IP Til Binær'!$O$4=153,H206,'IP Til Binær'!$O$4=154,H207,'IP Til Binær'!$O$4=155,H208,'IP Til Binær'!$O$4=156,H209,'IP Til Binær'!$O$4=157,H210,'IP Til Binær'!$O$4=158,H211,'IP Til Binær'!$O$4=159,H212,'IP Til Binær'!$O$4=160,H213,'IP Til Binær'!$O$4=161,H214,'IP Til Binær'!$O$4=162,H215,'IP Til Binær'!$O$4=163,H216,'IP Til Binær'!$O$4=164,H217,'IP Til Binær'!$O$4=165,H218,'IP Til Binær'!$O$4=166,H219,'IP Til Binær'!$O$4=167,H220,'IP Til Binær'!$O$4=168,H221,'IP Til Binær'!$O$4=169,H222,'IP Til Binær'!$O$4=170,H223,'IP Til Binær'!$O$4=171,H224,'IP Til Binær'!$O$4=172,H225,'IP Til Binær'!$O$4=173,H226,'IP Til Binær'!$O$4=174,H227,'IP Til Binær'!$O$4=175,H228,'IP Til Binær'!$O$4=176,H229,'IP Til Binær'!$O$4=177,H230,'IP Til Binær'!$O$4=178,H231,'IP Til Binær'!$O$4=179,H232,'IP Til Binær'!$O$4=180,H233,'IP Til Binær'!$O$4=181,H234,'IP Til Binær'!$O$4=182,H235,'IP Til Binær'!$O$4=183,H236,'IP Til Binær'!$O$4=184,H237,'IP Til Binær'!$O$4=185,H238,'IP Til Binær'!$O$4=186,H239,'IP Til Binær'!$O$4=187,H240,'IP Til Binær'!$O$4=188,H241,'IP Til Binær'!$O$4=189,H242,'IP Til Binær'!$O$4=190,H243,'IP Til Binær'!$O$4=191,H244,'IP Til Binær'!$O$4=192,H245,'IP Til Binær'!$O$4=193,H246,'IP Til Binær'!$O$4=194,H247,'IP Til Binær'!$O$4=195,H248,'IP Til Binær'!$O$4=196,H249,'IP Til Binær'!$O$4=197,H250,'IP Til Binær'!$O$4=198,H251,'IP Til Binær'!$O$4=199,H252,'IP Til Binær'!$O$4=200,H253,'IP Til Binær'!$O$4=201,H254,'IP Til Binær'!$O$4=202,H255,'IP Til Binær'!$O$4=203,H256,'IP Til Binær'!$O$4=204,H257,'IP Til Binær'!$O$4=205,H258,'IP Til Binær'!$O$4=206,H259,'IP Til Binær'!$O$4=207,H260,'IP Til Binær'!$O$4=208,H261,'IP Til Binær'!$O$4=209,H262,'IP Til Binær'!$O$4=210,H263,'IP Til Binær'!$O$4=211,H264,'IP Til Binær'!$O$4=212,H265,'IP Til Binær'!$O$4=213,H266,'IP Til Binær'!$O$4=214,H267,'IP Til Binær'!$O$4=215,H268,'IP Til Binær'!$O$4=216,H269,'IP Til Binær'!$O$4=217,H270,'IP Til Binær'!$O$4=218,H271,'IP Til Binær'!$O$4=219,H272,'IP Til Binær'!$O$4=220,H273,'IP Til Binær'!$O$4=221,H274,'IP Til Binær'!$O$4=222,H275,'IP Til Binær'!$O$4=223,H276,'IP Til Binær'!$O$4=224,H277,'IP Til Binær'!$O$4=225,H278,'IP Til Binær'!$O$4=226,H279,'IP Til Binær'!$O$4=227,H280,'IP Til Binær'!$O$4=228,H281,'IP Til Binær'!$O$4=229,H282,'IP Til Binær'!$O$4=230,H283,'IP Til Binær'!$O$4=231,H284,'IP Til Binær'!$O$4=232,H285,'IP Til Binær'!$O$4=233,H286,'IP Til Binær'!$O$4=234,H287,'IP Til Binær'!$O$4=235,H288,'IP Til Binær'!$O$4=236,H289,'IP Til Binær'!$O$4=237,H290,'IP Til Binær'!$O$4=238,H291,'IP Til Binær'!$O$4=239,H292,'IP Til Binær'!$O$4=240,H293,'IP Til Binær'!$O$4=241,H294,'IP Til Binær'!$O$4=242,H295,'IP Til Binær'!$O$4=243,H296,'IP Til Binær'!$O$4=244,H297,'IP Til Binær'!$O$4=245,H298,'IP Til Binær'!$O$4=246,H299,'IP Til Binær'!$O$4=247,H300,'IP Til Binær'!$O$4=248,H301,'IP Til Binær'!$O$4=249,H302,'IP Til Binær'!$O$4=250,H303,'IP Til Binær'!$O$4=251,H304,'IP Til Binær'!$O$4=252,H305,'IP Til Binær'!$O$4=253,H306,'IP Til Binær'!$O$4=254,H307)</f>
        <v>#N/A</v>
      </c>
      <c r="S61" s="16" t="e">
        <f>_xlfn.IFS('IP Til Binær'!$O$4=128,I181,'IP Til Binær'!$O$4=129,I182,'IP Til Binær'!$O$4=130,I183,'IP Til Binær'!$O$4=131,I184,'IP Til Binær'!$O$4=132,I185,'IP Til Binær'!$O$4=133,I186,'IP Til Binær'!$O$4=134,I187,'IP Til Binær'!$O$4=135,I188,'IP Til Binær'!$O$4=136,I189,'IP Til Binær'!$O$4=137,I190,'IP Til Binær'!$O$4=138,I191,'IP Til Binær'!$O$4=139,I192,'IP Til Binær'!$O$4=140,I193,'IP Til Binær'!$O$4=141,I194,'IP Til Binær'!$O$4=142,I195,'IP Til Binær'!$O$4=143,I196,'IP Til Binær'!$O$4=144,I197,'IP Til Binær'!$O$4=145,I198,'IP Til Binær'!$O$4=146,I199,'IP Til Binær'!$O$4=147,I200,'IP Til Binær'!$O$4=148,I201,'IP Til Binær'!$O$4=149,I202,'IP Til Binær'!$O$4=150,I203,'IP Til Binær'!$O$4=151,I204,'IP Til Binær'!$O$4=152,I205,'IP Til Binær'!$O$4=153,I206,'IP Til Binær'!$O$4=154,I207,'IP Til Binær'!$O$4=155,I208,'IP Til Binær'!$O$4=156,I209,'IP Til Binær'!$O$4=157,I210,'IP Til Binær'!$O$4=158,I211,'IP Til Binær'!$O$4=159,I212,'IP Til Binær'!$O$4=160,I213,'IP Til Binær'!$O$4=161,I214,'IP Til Binær'!$O$4=162,I215,'IP Til Binær'!$O$4=163,I216,'IP Til Binær'!$O$4=164,I217,'IP Til Binær'!$O$4=165,I218,'IP Til Binær'!$O$4=166,I219,'IP Til Binær'!$O$4=167,I220,'IP Til Binær'!$O$4=168,I221,'IP Til Binær'!$O$4=169,I222,'IP Til Binær'!$O$4=170,I223,'IP Til Binær'!$O$4=171,I224,'IP Til Binær'!$O$4=172,I225,'IP Til Binær'!$O$4=173,I226,'IP Til Binær'!$O$4=174,I227,'IP Til Binær'!$O$4=175,I228,'IP Til Binær'!$O$4=176,I229,'IP Til Binær'!$O$4=177,I230,'IP Til Binær'!$O$4=178,I231,'IP Til Binær'!$O$4=179,I232,'IP Til Binær'!$O$4=180,I233,'IP Til Binær'!$O$4=181,I234,'IP Til Binær'!$O$4=182,I235,'IP Til Binær'!$O$4=183,I236,'IP Til Binær'!$O$4=184,I237,'IP Til Binær'!$O$4=185,I238,'IP Til Binær'!$O$4=186,I239,'IP Til Binær'!$O$4=187,I240,'IP Til Binær'!$O$4=188,I241,'IP Til Binær'!$O$4=189,I242,'IP Til Binær'!$O$4=190,I243,'IP Til Binær'!$O$4=191,I244,'IP Til Binær'!$O$4=192,I245,'IP Til Binær'!$O$4=193,I246,'IP Til Binær'!$O$4=194,I247,'IP Til Binær'!$O$4=195,I248,'IP Til Binær'!$O$4=196,I249,'IP Til Binær'!$O$4=197,I250,'IP Til Binær'!$O$4=198,I251,'IP Til Binær'!$O$4=199,I252,'IP Til Binær'!$O$4=200,I253,'IP Til Binær'!$O$4=201,I254,'IP Til Binær'!$O$4=202,I255,'IP Til Binær'!$O$4=203,I256,'IP Til Binær'!$O$4=204,I257,'IP Til Binær'!$O$4=205,I258,'IP Til Binær'!$O$4=206,I259,'IP Til Binær'!$O$4=207,I260,'IP Til Binær'!$O$4=208,I261,'IP Til Binær'!$O$4=209,I262,'IP Til Binær'!$O$4=210,I263,'IP Til Binær'!$O$4=211,I264,'IP Til Binær'!$O$4=212,I265,'IP Til Binær'!$O$4=213,I266,'IP Til Binær'!$O$4=214,I267,'IP Til Binær'!$O$4=215,I268,'IP Til Binær'!$O$4=216,I269,'IP Til Binær'!$O$4=217,I270,'IP Til Binær'!$O$4=218,I271,'IP Til Binær'!$O$4=219,I272,'IP Til Binær'!$O$4=220,I273,'IP Til Binær'!$O$4=221,I274,'IP Til Binær'!$O$4=222,I275,'IP Til Binær'!$O$4=223,I276,'IP Til Binær'!$O$4=224,I277,'IP Til Binær'!$O$4=225,I278,'IP Til Binær'!$O$4=226,I279,'IP Til Binær'!$O$4=227,I280,'IP Til Binær'!$O$4=228,I281,'IP Til Binær'!$O$4=229,I282,'IP Til Binær'!$O$4=230,I283,'IP Til Binær'!$O$4=231,I284,'IP Til Binær'!$O$4=232,I285,'IP Til Binær'!$O$4=233,I286,'IP Til Binær'!$O$4=234,I287,'IP Til Binær'!$O$4=235,I288,'IP Til Binær'!$O$4=236,I289,'IP Til Binær'!$O$4=237,I290,'IP Til Binær'!$O$4=238,I291,'IP Til Binær'!$O$4=239,I292,'IP Til Binær'!$O$4=240,I293,'IP Til Binær'!$O$4=241,I294,'IP Til Binær'!$O$4=242,I295,'IP Til Binær'!$O$4=243,I296,'IP Til Binær'!$O$4=244,I297,'IP Til Binær'!$O$4=245,I298,'IP Til Binær'!$O$4=246,I299,'IP Til Binær'!$O$4=247,I300,'IP Til Binær'!$O$4=248,I301,'IP Til Binær'!$O$4=249,I302,'IP Til Binær'!$O$4=250,I303,'IP Til Binær'!$O$4=251,I304,'IP Til Binær'!$O$4=252,I305,'IP Til Binær'!$O$4=253,I306,'IP Til Binær'!$O$4=254,I307)</f>
        <v>#N/A</v>
      </c>
      <c r="T61" s="16" t="e">
        <f>_xlfn.IFS('IP Til Binær'!$O$4=128,J181,'IP Til Binær'!$O$4=129,J182,'IP Til Binær'!$O$4=130,J183,'IP Til Binær'!$O$4=131,J184,'IP Til Binær'!$O$4=132,J185,'IP Til Binær'!$O$4=133,J186,'IP Til Binær'!$O$4=134,J187,'IP Til Binær'!$O$4=135,J188,'IP Til Binær'!$O$4=136,J189,'IP Til Binær'!$O$4=137,J190,'IP Til Binær'!$O$4=138,J191,'IP Til Binær'!$O$4=139,J192,'IP Til Binær'!$O$4=140,J193,'IP Til Binær'!$O$4=141,J194,'IP Til Binær'!$O$4=142,J195,'IP Til Binær'!$O$4=143,J196,'IP Til Binær'!$O$4=144,J197,'IP Til Binær'!$O$4=145,J198,'IP Til Binær'!$O$4=146,J199,'IP Til Binær'!$O$4=147,J200,'IP Til Binær'!$O$4=148,J201,'IP Til Binær'!$O$4=149,J202,'IP Til Binær'!$O$4=150,J203,'IP Til Binær'!$O$4=151,J204,'IP Til Binær'!$O$4=152,J205,'IP Til Binær'!$O$4=153,J206,'IP Til Binær'!$O$4=154,J207,'IP Til Binær'!$O$4=155,J208,'IP Til Binær'!$O$4=156,J209,'IP Til Binær'!$O$4=157,J210,'IP Til Binær'!$O$4=158,J211,'IP Til Binær'!$O$4=159,J212,'IP Til Binær'!$O$4=160,J213,'IP Til Binær'!$O$4=161,J214,'IP Til Binær'!$O$4=162,J215,'IP Til Binær'!$O$4=163,J216,'IP Til Binær'!$O$4=164,J217,'IP Til Binær'!$O$4=165,J218,'IP Til Binær'!$O$4=166,J219,'IP Til Binær'!$O$4=167,J220,'IP Til Binær'!$O$4=168,J221,'IP Til Binær'!$O$4=169,J222,'IP Til Binær'!$O$4=170,J223,'IP Til Binær'!$O$4=171,J224,'IP Til Binær'!$O$4=172,J225,'IP Til Binær'!$O$4=173,J226,'IP Til Binær'!$O$4=174,J227,'IP Til Binær'!$O$4=175,J228,'IP Til Binær'!$O$4=176,J229,'IP Til Binær'!$O$4=177,J230,'IP Til Binær'!$O$4=178,J231,'IP Til Binær'!$O$4=179,J232,'IP Til Binær'!$O$4=180,J233,'IP Til Binær'!$O$4=181,J234,'IP Til Binær'!$O$4=182,J235,'IP Til Binær'!$O$4=183,J236,'IP Til Binær'!$O$4=184,J237,'IP Til Binær'!$O$4=185,J238,'IP Til Binær'!$O$4=186,J239,'IP Til Binær'!$O$4=187,J240,'IP Til Binær'!$O$4=188,J241,'IP Til Binær'!$O$4=189,J242,'IP Til Binær'!$O$4=190,J243,'IP Til Binær'!$O$4=191,J244,'IP Til Binær'!$O$4=192,J245,'IP Til Binær'!$O$4=193,J246,'IP Til Binær'!$O$4=194,J247,'IP Til Binær'!$O$4=195,J248,'IP Til Binær'!$O$4=196,J249,'IP Til Binær'!$O$4=197,J250,'IP Til Binær'!$O$4=198,J251,'IP Til Binær'!$O$4=199,J252,'IP Til Binær'!$O$4=200,J253,'IP Til Binær'!$O$4=201,J254,'IP Til Binær'!$O$4=202,J255,'IP Til Binær'!$O$4=203,J256,'IP Til Binær'!$O$4=204,J257,'IP Til Binær'!$O$4=205,J258,'IP Til Binær'!$O$4=206,J259,'IP Til Binær'!$O$4=207,J260,'IP Til Binær'!$O$4=208,J261,'IP Til Binær'!$O$4=209,J262,'IP Til Binær'!$O$4=210,J263,'IP Til Binær'!$O$4=211,J264,'IP Til Binær'!$O$4=212,J265,'IP Til Binær'!$O$4=213,J266,'IP Til Binær'!$O$4=214,J267,'IP Til Binær'!$O$4=215,J268,'IP Til Binær'!$O$4=216,J269,'IP Til Binær'!$O$4=217,J270,'IP Til Binær'!$O$4=218,J271,'IP Til Binær'!$O$4=219,J272,'IP Til Binær'!$O$4=220,J273,'IP Til Binær'!$O$4=221,J274,'IP Til Binær'!$O$4=222,J275,'IP Til Binær'!$O$4=223,J276,'IP Til Binær'!$O$4=224,J277,'IP Til Binær'!$O$4=225,J278,'IP Til Binær'!$O$4=226,J279,'IP Til Binær'!$O$4=227,J280,'IP Til Binær'!$O$4=228,J281,'IP Til Binær'!$O$4=229,J282,'IP Til Binær'!$O$4=230,J283,'IP Til Binær'!$O$4=231,J284,'IP Til Binær'!$O$4=232,J285,'IP Til Binær'!$O$4=233,J286,'IP Til Binær'!$O$4=234,J287,'IP Til Binær'!$O$4=235,J288,'IP Til Binær'!$O$4=236,J289,'IP Til Binær'!$O$4=237,J290,'IP Til Binær'!$O$4=238,J291,'IP Til Binær'!$O$4=239,J292,'IP Til Binær'!$O$4=240,J293,'IP Til Binær'!$O$4=241,J294,'IP Til Binær'!$O$4=242,J295,'IP Til Binær'!$O$4=243,J296,'IP Til Binær'!$O$4=244,J297,'IP Til Binær'!$O$4=245,J298,'IP Til Binær'!$O$4=246,J299,'IP Til Binær'!$O$4=247,J300,'IP Til Binær'!$O$4=248,J301,'IP Til Binær'!$O$4=249,J302,'IP Til Binær'!$O$4=250,J303,'IP Til Binær'!$O$4=251,J304,'IP Til Binær'!$O$4=252,J305,'IP Til Binær'!$O$4=253,J306,'IP Til Binær'!$O$4=254,J307)</f>
        <v>#N/A</v>
      </c>
      <c r="U61" s="16" t="e">
        <f>_xlfn.IFS('IP Til Binær'!$O$4=128,K181,'IP Til Binær'!$O$4=129,K182,'IP Til Binær'!$O$4=130,K183,'IP Til Binær'!$O$4=131,K184,'IP Til Binær'!$O$4=132,K185,'IP Til Binær'!$O$4=133,K186,'IP Til Binær'!$O$4=134,K187,'IP Til Binær'!$O$4=135,K188,'IP Til Binær'!$O$4=136,K189,'IP Til Binær'!$O$4=137,K190,'IP Til Binær'!$O$4=138,K191,'IP Til Binær'!$O$4=139,K192,'IP Til Binær'!$O$4=140,K193,'IP Til Binær'!$O$4=141,K194,'IP Til Binær'!$O$4=142,K195,'IP Til Binær'!$O$4=143,K196,'IP Til Binær'!$O$4=144,K197,'IP Til Binær'!$O$4=145,K198,'IP Til Binær'!$O$4=146,K199,'IP Til Binær'!$O$4=147,K200,'IP Til Binær'!$O$4=148,K201,'IP Til Binær'!$O$4=149,K202,'IP Til Binær'!$O$4=150,K203,'IP Til Binær'!$O$4=151,K204,'IP Til Binær'!$O$4=152,K205,'IP Til Binær'!$O$4=153,K206,'IP Til Binær'!$O$4=154,K207,'IP Til Binær'!$O$4=155,K208,'IP Til Binær'!$O$4=156,K209,'IP Til Binær'!$O$4=157,K210,'IP Til Binær'!$O$4=158,K211,'IP Til Binær'!$O$4=159,K212,'IP Til Binær'!$O$4=160,K213,'IP Til Binær'!$O$4=161,K214,'IP Til Binær'!$O$4=162,K215,'IP Til Binær'!$O$4=163,K216,'IP Til Binær'!$O$4=164,K217,'IP Til Binær'!$O$4=165,K218,'IP Til Binær'!$O$4=166,K219,'IP Til Binær'!$O$4=167,K220,'IP Til Binær'!$O$4=168,K221,'IP Til Binær'!$O$4=169,K222,'IP Til Binær'!$O$4=170,K223,'IP Til Binær'!$O$4=171,K224,'IP Til Binær'!$O$4=172,K225,'IP Til Binær'!$O$4=173,K226,'IP Til Binær'!$O$4=174,K227,'IP Til Binær'!$O$4=175,K228,'IP Til Binær'!$O$4=176,K229,'IP Til Binær'!$O$4=177,K230,'IP Til Binær'!$O$4=178,K231,'IP Til Binær'!$O$4=179,K232,'IP Til Binær'!$O$4=180,K233,'IP Til Binær'!$O$4=181,K234,'IP Til Binær'!$O$4=182,K235,'IP Til Binær'!$O$4=183,K236,'IP Til Binær'!$O$4=184,K237,'IP Til Binær'!$O$4=185,K238,'IP Til Binær'!$O$4=186,K239,'IP Til Binær'!$O$4=187,K240,'IP Til Binær'!$O$4=188,K241,'IP Til Binær'!$O$4=189,K242,'IP Til Binær'!$O$4=190,K243,'IP Til Binær'!$O$4=191,K244,'IP Til Binær'!$O$4=192,K245,'IP Til Binær'!$O$4=193,K246,'IP Til Binær'!$O$4=194,K247,'IP Til Binær'!$O$4=195,K248,'IP Til Binær'!$O$4=196,K249,'IP Til Binær'!$O$4=197,K250,'IP Til Binær'!$O$4=198,K251,'IP Til Binær'!$O$4=199,K252,'IP Til Binær'!$O$4=200,K253,'IP Til Binær'!$O$4=201,K254,'IP Til Binær'!$O$4=202,K255,'IP Til Binær'!$O$4=203,K256,'IP Til Binær'!$O$4=204,K257,'IP Til Binær'!$O$4=205,K258,'IP Til Binær'!$O$4=206,K259,'IP Til Binær'!$O$4=207,K260,'IP Til Binær'!$O$4=208,K261,'IP Til Binær'!$O$4=209,K262,'IP Til Binær'!$O$4=210,K263,'IP Til Binær'!$O$4=211,K264,'IP Til Binær'!$O$4=212,K265,'IP Til Binær'!$O$4=213,K266,'IP Til Binær'!$O$4=214,K267,'IP Til Binær'!$O$4=215,K268,'IP Til Binær'!$O$4=216,K269,'IP Til Binær'!$O$4=217,K270,'IP Til Binær'!$O$4=218,K271,'IP Til Binær'!$O$4=219,K272,'IP Til Binær'!$O$4=220,K273,'IP Til Binær'!$O$4=221,K274,'IP Til Binær'!$O$4=222,K275,'IP Til Binær'!$O$4=223,K276,'IP Til Binær'!$O$4=224,K277,'IP Til Binær'!$O$4=225,K278,'IP Til Binær'!$O$4=226,K279,'IP Til Binær'!$O$4=227,K280,'IP Til Binær'!$O$4=228,K281,'IP Til Binær'!$O$4=229,K282,'IP Til Binær'!$O$4=230,K283,'IP Til Binær'!$O$4=231,K284,'IP Til Binær'!$O$4=232,K285,'IP Til Binær'!$O$4=233,K286,'IP Til Binær'!$O$4=234,K287,'IP Til Binær'!$O$4=235,K288,'IP Til Binær'!$O$4=236,K289,'IP Til Binær'!$O$4=237,K290,'IP Til Binær'!$O$4=238,K291,'IP Til Binær'!$O$4=239,K292,'IP Til Binær'!$O$4=240,K293,'IP Til Binær'!$O$4=241,K294,'IP Til Binær'!$O$4=242,K295,'IP Til Binær'!$O$4=243,K296,'IP Til Binær'!$O$4=244,K297,'IP Til Binær'!$O$4=245,K298,'IP Til Binær'!$O$4=246,K299,'IP Til Binær'!$O$4=247,K300,'IP Til Binær'!$O$4=248,K301,'IP Til Binær'!$O$4=249,K302,'IP Til Binær'!$O$4=250,K303,'IP Til Binær'!$O$4=251,K304,'IP Til Binær'!$O$4=252,K305,'IP Til Binær'!$O$4=253,K306,'IP Til Binær'!$O$4=254,K307)</f>
        <v>#N/A</v>
      </c>
      <c r="V61" s="17"/>
      <c r="W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50" t="s">
        <v>25</v>
      </c>
      <c r="AM61" s="34"/>
      <c r="AN61" s="35"/>
    </row>
    <row r="62" spans="3:40" ht="18.75" x14ac:dyDescent="0.3">
      <c r="C62" s="33"/>
      <c r="D62" s="49">
        <v>0</v>
      </c>
      <c r="E62" s="49">
        <v>0</v>
      </c>
      <c r="F62" s="49">
        <v>0</v>
      </c>
      <c r="G62" s="49">
        <v>0</v>
      </c>
      <c r="H62" s="49">
        <v>1</v>
      </c>
      <c r="I62" s="49">
        <v>0</v>
      </c>
      <c r="J62" s="49">
        <v>0</v>
      </c>
      <c r="K62" s="49">
        <v>1</v>
      </c>
      <c r="L62" s="34"/>
      <c r="M62" s="15"/>
      <c r="N62" s="16" t="e">
        <f>_xlfn.IFS('IP Til Binær'!$O$4=255,D308)</f>
        <v>#N/A</v>
      </c>
      <c r="O62" s="16" t="e">
        <f>_xlfn.IFS('IP Til Binær'!$O$4=255,E308)</f>
        <v>#N/A</v>
      </c>
      <c r="P62" s="16" t="e">
        <f>_xlfn.IFS('IP Til Binær'!$O$4=255,F308)</f>
        <v>#N/A</v>
      </c>
      <c r="Q62" s="16" t="e">
        <f>_xlfn.IFS('IP Til Binær'!$O$4=255,G308)</f>
        <v>#N/A</v>
      </c>
      <c r="R62" s="16" t="e">
        <f>_xlfn.IFS('IP Til Binær'!$O$4=255,H308)</f>
        <v>#N/A</v>
      </c>
      <c r="S62" s="16" t="e">
        <f>_xlfn.IFS('IP Til Binær'!$O$4=255,I308)</f>
        <v>#N/A</v>
      </c>
      <c r="T62" s="16" t="e">
        <f>_xlfn.IFS('IP Til Binær'!$O$4=255,J308)</f>
        <v>#N/A</v>
      </c>
      <c r="U62" s="16" t="e">
        <f>_xlfn.IFS('IP Til Binær'!$O$4=255,K308)</f>
        <v>#N/A</v>
      </c>
      <c r="V62" s="17"/>
      <c r="W62" s="35"/>
      <c r="AA62" s="33"/>
      <c r="AB62" s="27" t="s">
        <v>10</v>
      </c>
      <c r="AC62" s="27"/>
      <c r="AD62" s="27" t="s">
        <v>275</v>
      </c>
      <c r="AE62" s="27"/>
      <c r="AF62" s="27" t="s">
        <v>274</v>
      </c>
      <c r="AG62" s="27"/>
      <c r="AH62" s="27" t="s">
        <v>273</v>
      </c>
      <c r="AI62" s="34"/>
      <c r="AJ62" s="34"/>
      <c r="AK62" s="34"/>
      <c r="AL62" s="50" t="s">
        <v>26</v>
      </c>
      <c r="AM62" s="34"/>
      <c r="AN62" s="35"/>
    </row>
    <row r="63" spans="3:40" ht="19.5" thickBot="1" x14ac:dyDescent="0.35">
      <c r="C63" s="33"/>
      <c r="D63" s="49">
        <v>0</v>
      </c>
      <c r="E63" s="49">
        <v>0</v>
      </c>
      <c r="F63" s="49">
        <v>0</v>
      </c>
      <c r="G63" s="49">
        <v>0</v>
      </c>
      <c r="H63" s="49">
        <v>1</v>
      </c>
      <c r="I63" s="49">
        <v>0</v>
      </c>
      <c r="J63" s="49">
        <v>1</v>
      </c>
      <c r="K63" s="49">
        <v>0</v>
      </c>
      <c r="L63" s="34"/>
      <c r="M63" s="18"/>
      <c r="N63" s="19"/>
      <c r="O63" s="19"/>
      <c r="P63" s="19"/>
      <c r="Q63" s="19"/>
      <c r="R63" s="19"/>
      <c r="S63" s="19"/>
      <c r="T63" s="19"/>
      <c r="U63" s="19"/>
      <c r="V63" s="20"/>
      <c r="W63" s="35"/>
      <c r="AA63" s="33"/>
      <c r="AB63" s="27"/>
      <c r="AC63" s="27"/>
      <c r="AD63" s="27"/>
      <c r="AE63" s="27"/>
      <c r="AF63" s="27"/>
      <c r="AG63" s="27"/>
      <c r="AH63" s="27"/>
      <c r="AI63" s="34"/>
      <c r="AJ63" s="34"/>
      <c r="AK63" s="34"/>
      <c r="AL63" s="50" t="s">
        <v>27</v>
      </c>
      <c r="AM63" s="34"/>
      <c r="AN63" s="35"/>
    </row>
    <row r="64" spans="3:40" ht="18.75" x14ac:dyDescent="0.3">
      <c r="C64" s="33"/>
      <c r="D64" s="49">
        <v>0</v>
      </c>
      <c r="E64" s="49">
        <v>0</v>
      </c>
      <c r="F64" s="49">
        <v>0</v>
      </c>
      <c r="G64" s="49">
        <v>0</v>
      </c>
      <c r="H64" s="49">
        <v>1</v>
      </c>
      <c r="I64" s="49">
        <v>0</v>
      </c>
      <c r="J64" s="49">
        <v>1</v>
      </c>
      <c r="K64" s="49">
        <v>1</v>
      </c>
      <c r="L64" s="34"/>
      <c r="M64" s="12"/>
      <c r="N64" s="13"/>
      <c r="O64" s="13"/>
      <c r="P64" s="13"/>
      <c r="Q64" s="13" t="s">
        <v>16</v>
      </c>
      <c r="R64" s="13"/>
      <c r="S64" s="13"/>
      <c r="T64" s="13"/>
      <c r="U64" s="13"/>
      <c r="V64" s="14"/>
      <c r="W64" s="35"/>
      <c r="AA64" s="33"/>
      <c r="AB64" s="27" t="e">
        <f>_xlfn.IFS('Binær Til IP'!B5=$AL$54,1,'Binær Til IP'!B5=$AL$55,2,'Binær Til IP'!B5=$AL$56,3,'Binær Til IP'!B5=$AL$57,4,'Binær Til IP'!B5=$AL$58,5,'Binær Til IP'!B5=$AL$59,6,'Binær Til IP'!B5=$AL$60,7,'Binær Til IP'!B5=$AL$61,8,'Binær Til IP'!B5=$AL$62,9,'Binær Til IP'!B5=$AL$63,10,'Binær Til IP'!B5=$AL$64,11,'Binær Til IP'!B5=$AL$65,12,'Binær Til IP'!B5=$AL$66,13,'Binær Til IP'!B5=$AL$67,14,'Binær Til IP'!B5=$AL68,15,'Binær Til IP'!B5=$AL69,16,'Binær Til IP'!B5=$AL70,17,'Binær Til IP'!B5=$AL71,18,'Binær Til IP'!B5=$AL72,19,'Binær Til IP'!B5=$AL73,20,'Binær Til IP'!B5=$AL74,21,'Binær Til IP'!B5=$AL75,22,'Binær Til IP'!B5=$AL76,23,'Binær Til IP'!B5=$AL77,24,'Binær Til IP'!B5=$AL78,25,'Binær Til IP'!B5=$AL79,26,'Binær Til IP'!B5=$AL80,27,'Binær Til IP'!B5=$AL81,28,'Binær Til IP'!B5=$AL82,29,'Binær Til IP'!B5=$AL83,30,'Binær Til IP'!B5=$AL84,31,'Binær Til IP'!B5=$AL85,32,'Binær Til IP'!B5=$AL86,33,'Binær Til IP'!B5=$AL87,34,'Binær Til IP'!B5=$AL88,35,'Binær Til IP'!B5=$AL89,36,'Binær Til IP'!B5=$AL90,37,'Binær Til IP'!B5=$AL91,38,'Binær Til IP'!B5=$AL92,39,'Binær Til IP'!B5=$AL93,40,'Binær Til IP'!B5=$AL94,41,'Binær Til IP'!B5=$AL95,42,'Binær Til IP'!B5=$AL96,43,'Binær Til IP'!B5=$AL97,44,'Binær Til IP'!B5=$AL98,45,'Binær Til IP'!B5=$AL99,46,'Binær Til IP'!B5=$AL100,47,'Binær Til IP'!B5=$AL101,48,'Binær Til IP'!B5=$AL102,49,'Binær Til IP'!B5=$AL103,50,'Binær Til IP'!B5=$AL104,51,'Binær Til IP'!B5=$AL105,52,'Binær Til IP'!B5=$AL106,53,'Binær Til IP'!B5=$AL107,54,'Binær Til IP'!B5=$AL108,55,'Binær Til IP'!B5=$AL109,56,'Binær Til IP'!B5=$AL110,57,'Binær Til IP'!B5=$AL111,58,'Binær Til IP'!B5=$AL112,59,'Binær Til IP'!B5=$AL113,60,'Binær Til IP'!B5=$AL114,61,'Binær Til IP'!B5=$AL115,62,'Binær Til IP'!B5=$AL116,63,'Binær Til IP'!B5=$AL117,64,'Binær Til IP'!B5=$AL118,65,'Binær Til IP'!B5=$AL119,66,'Binær Til IP'!B5=$AL120,67,'Binær Til IP'!B5=$AL121,68,'Binær Til IP'!B5=$AL122,69,'Binær Til IP'!B5=$AL123,70,'Binær Til IP'!B5=$AL124,71,'Binær Til IP'!B5=$AL125,72,'Binær Til IP'!B5=$AL126,73,'Binær Til IP'!B5=$AL127,74,'Binær Til IP'!B5=$AL128,75,'Binær Til IP'!B5=$AL129,76,'Binær Til IP'!B5=$AL130,77,'Binær Til IP'!B5=$AL131,78,'Binær Til IP'!B5=$AL132,79,'Binær Til IP'!B5=$AL133,80,'Binær Til IP'!B5=$AL134,81,'Binær Til IP'!B5=$AL135,82,'Binær Til IP'!B5=$AL136,83,'Binær Til IP'!B5=$AL137,84,'Binær Til IP'!B5=$AL138,85,'Binær Til IP'!B5=$AL139,86,'Binær Til IP'!B5=$AL140,87,'Binær Til IP'!B5=$AL141,88,'Binær Til IP'!B5=$AL142,89,'Binær Til IP'!B5=$AL143,90,'Binær Til IP'!B5=$AL144,91,'Binær Til IP'!B5=$AL145,92,'Binær Til IP'!B5=$AL146,93,'Binær Til IP'!B5=$AL147,94,'Binær Til IP'!B5=$AL148,95,'Binær Til IP'!B5=$AL149,96,'Binær Til IP'!B5=$AL150,97,'Binær Til IP'!B5=$AL151,98,'Binær Til IP'!B5=$AL152,99,'Binær Til IP'!B5=$AL153,100,'Binær Til IP'!B5=$AL154,101,'Binær Til IP'!B5=$AL155,102,'Binær Til IP'!B5=$AL156,103,'Binær Til IP'!B5=$AL157,104,'Binær Til IP'!B5=$AL158,105,'Binær Til IP'!B5=$AL159,106,'Binær Til IP'!B5=$AL160,107,'Binær Til IP'!B5=$AL161,108,'Binær Til IP'!B5=$AL162,109,'Binær Til IP'!B5=$AL163,110,'Binær Til IP'!B5=$AL164,111,'Binær Til IP'!B5=$AL165,112,'Binær Til IP'!B5=$AL166,113,'Binær Til IP'!B5=$AL167,114,'Binær Til IP'!B5=$AL168,115,'Binær Til IP'!B5=$AL169,116,'Binær Til IP'!B5=$AL170,117,'Binær Til IP'!B5=$AL171,118,'Binær Til IP'!B5=$AL172,119,'Binær Til IP'!B5=$AL173,120,'Binær Til IP'!B5=$AL174,121,'Binær Til IP'!B5=$AL175,122,'Binær Til IP'!B5=$AL176,123,'Binær Til IP'!B5=$AL177,124,'Binær Til IP'!B5=$AL178,125,'Binær Til IP'!B5=$AL179,126,'Binær Til IP'!B5&gt;$AL179,0)</f>
        <v>#N/A</v>
      </c>
      <c r="AC64" s="27"/>
      <c r="AD64" s="27" t="e">
        <f>_xlfn.IFS('Binær Til IP'!F5=$AL$54,1,'Binær Til IP'!F5=$AL$55,2,'Binær Til IP'!F5=$AL$56,3,'Binær Til IP'!F5=$AL$57,4,'Binær Til IP'!F5=$AL$58,5,'Binær Til IP'!F5=$AL$59,6,'Binær Til IP'!F5=$AL$60,7,'Binær Til IP'!F5=$AL$61,8,'Binær Til IP'!F5=$AL$62,9,'Binær Til IP'!F5=$AL$63,10,'Binær Til IP'!F5=$AL$64,11,'Binær Til IP'!F5=$AL$65,12,'Binær Til IP'!F5=$AL$66,13,'Binær Til IP'!F5=$AL$67,14,'Binær Til IP'!F5=$AL68,15,'Binær Til IP'!F5=$AL69,16,'Binær Til IP'!F5=$AL70,17,'Binær Til IP'!F5=$AL71,18,'Binær Til IP'!F5=$AL72,19,'Binær Til IP'!F5=$AL73,20,'Binær Til IP'!F5=$AL74,21,'Binær Til IP'!F5=$AL75,22,'Binær Til IP'!F5=$AL76,23,'Binær Til IP'!F5=$AL77,24,'Binær Til IP'!F5=$AL78,25,'Binær Til IP'!F5=$AL79,26,'Binær Til IP'!F5=$AL80,27,'Binær Til IP'!F5=$AL81,28,'Binær Til IP'!F5=$AL82,29,'Binær Til IP'!F5=$AL83,30,'Binær Til IP'!F5=$AL84,31,'Binær Til IP'!F5=$AL85,32,'Binær Til IP'!F5=$AL86,33,'Binær Til IP'!F5=$AL87,34,'Binær Til IP'!F5=$AL88,35,'Binær Til IP'!F5=$AL89,36,'Binær Til IP'!F5=$AL90,37,'Binær Til IP'!F5=$AL91,38,'Binær Til IP'!F5=$AL92,39,'Binær Til IP'!F5=$AL93,40,'Binær Til IP'!F5=$AL94,41,'Binær Til IP'!F5=$AL95,42,'Binær Til IP'!F5=$AL96,43,'Binær Til IP'!F5=$AL97,44,'Binær Til IP'!F5=$AL98,45,'Binær Til IP'!F5=$AL99,46,'Binær Til IP'!F5=$AL100,47,'Binær Til IP'!F5=$AL101,48,'Binær Til IP'!F5=$AL102,49,'Binær Til IP'!F5=$AL103,50,'Binær Til IP'!F5=$AL104,51,'Binær Til IP'!F5=$AL105,52,'Binær Til IP'!F5=$AL106,53,'Binær Til IP'!F5=$AL107,54,'Binær Til IP'!F5=$AL108,55,'Binær Til IP'!F5=$AL109,56,'Binær Til IP'!F5=$AL110,57,'Binær Til IP'!F5=$AL111,58,'Binær Til IP'!F5=$AL112,59,'Binær Til IP'!F5=$AL113,60,'Binær Til IP'!F5=$AL114,61,'Binær Til IP'!F5=$AL115,62,'Binær Til IP'!F5=$AL116,63,'Binær Til IP'!F5=$AL117,64,'Binær Til IP'!F5=$AL118,65,'Binær Til IP'!F5=$AL119,66,'Binær Til IP'!F5=$AL120,67,'Binær Til IP'!F5=$AL121,68,'Binær Til IP'!F5=$AL122,69,'Binær Til IP'!F5=$AL123,70,'Binær Til IP'!F5=$AL124,71,'Binær Til IP'!F5=$AL125,72,'Binær Til IP'!F5=$AL126,73,'Binær Til IP'!F5=$AL127,74,'Binær Til IP'!F5=$AL128,75,'Binær Til IP'!F5=$AL129,76,'Binær Til IP'!F5=$AL130,77,'Binær Til IP'!F5=$AL131,78,'Binær Til IP'!F5=$AL132,79,'Binær Til IP'!F5=$AL133,80,'Binær Til IP'!F5=$AL134,81,'Binær Til IP'!F5=$AL135,82,'Binær Til IP'!F5=$AL136,83,'Binær Til IP'!F5=$AL137,84,'Binær Til IP'!F5=$AL138,85,'Binær Til IP'!F5=$AL139,86,'Binær Til IP'!F5=$AL140,87,'Binær Til IP'!F5=$AL141,88,'Binær Til IP'!F5=$AL142,89,'Binær Til IP'!F5=$AL143,90,'Binær Til IP'!F5=$AL144,91,'Binær Til IP'!F5=$AL145,92,'Binær Til IP'!F5=$AL146,93,'Binær Til IP'!F5=$AL147,94,'Binær Til IP'!F5=$AL148,95,'Binær Til IP'!F5=$AL149,96,'Binær Til IP'!F5=$AL150,97,'Binær Til IP'!F5=$AL151,98,'Binær Til IP'!F5=$AL152,99,'Binær Til IP'!F5=$AL153,100,'Binær Til IP'!F5=$AL154,101,'Binær Til IP'!F5=$AL155,102,'Binær Til IP'!F5=$AL156,103,'Binær Til IP'!F5=$AL157,104,'Binær Til IP'!F5=$AL158,105,'Binær Til IP'!F5=$AL159,106,'Binær Til IP'!F5=$AL160,107,'Binær Til IP'!F5=$AL161,108,'Binær Til IP'!F5=$AL162,109,'Binær Til IP'!F5=$AL163,110,'Binær Til IP'!F5=$AL164,111,'Binær Til IP'!F5=$AL165,112,'Binær Til IP'!F5=$AL166,113,'Binær Til IP'!F5=$AL167,114,'Binær Til IP'!F5=$AL168,115,'Binær Til IP'!F5=$AL169,116,'Binær Til IP'!F5=$AL170,117,'Binær Til IP'!F5=$AL171,118,'Binær Til IP'!F5=$AL172,119,'Binær Til IP'!F5=$AL173,120,'Binær Til IP'!F5=$AL174,121,'Binær Til IP'!F5=$AL175,122,'Binær Til IP'!F5=$AL176,123,'Binær Til IP'!F5=$AL177,124,'Binær Til IP'!F5=$AL178,125,'Binær Til IP'!F5=$AL179,126,'Binær Til IP'!F5&gt;$AL179,0)</f>
        <v>#N/A</v>
      </c>
      <c r="AE64" s="27"/>
      <c r="AF64" s="27" t="e">
        <f>_xlfn.IFS('Binær Til IP'!J5=$AL$54,1,'Binær Til IP'!J5=$AL$55,2,'Binær Til IP'!J5=$AL$56,3,'Binær Til IP'!J5=$AL$57,4,'Binær Til IP'!J5=$AL$58,5,'Binær Til IP'!J5=$AL$59,6,'Binær Til IP'!J5=$AL$60,7,'Binær Til IP'!J5=$AL$61,8,'Binær Til IP'!J5=$AL$62,9,'Binær Til IP'!J5=$AL$63,10,'Binær Til IP'!J5=$AL$64,11,'Binær Til IP'!J5=$AL$65,12,'Binær Til IP'!J5=$AL$66,13,'Binær Til IP'!J5=$AL$67,14,'Binær Til IP'!J5=$AL68,15,'Binær Til IP'!J5=$AL69,16,'Binær Til IP'!J5=$AL70,17,'Binær Til IP'!J5=$AL71,18,'Binær Til IP'!J5=$AL72,19,'Binær Til IP'!J5=$AL73,20,'Binær Til IP'!J5=$AL74,21,'Binær Til IP'!J5=$AL75,22,'Binær Til IP'!J5=$AL76,23,'Binær Til IP'!J5=$AL77,24,'Binær Til IP'!J5=$AL78,25,'Binær Til IP'!J5=$AL79,26,'Binær Til IP'!J5=$AL80,27,'Binær Til IP'!J5=$AL81,28,'Binær Til IP'!J5=$AL82,29,'Binær Til IP'!J5=$AL83,30,'Binær Til IP'!J5=$AL84,31,'Binær Til IP'!J5=$AL85,32,'Binær Til IP'!J5=$AL86,33,'Binær Til IP'!J5=$AL87,34,'Binær Til IP'!J5=$AL88,35,'Binær Til IP'!J5=$AL89,36,'Binær Til IP'!J5=$AL90,37,'Binær Til IP'!J5=$AL91,38,'Binær Til IP'!J5=$AL92,39,'Binær Til IP'!J5=$AL93,40,'Binær Til IP'!J5=$AL94,41,'Binær Til IP'!J5=$AL95,42,'Binær Til IP'!J5=$AL96,43,'Binær Til IP'!J5=$AL97,44,'Binær Til IP'!J5=$AL98,45,'Binær Til IP'!J5=$AL99,46,'Binær Til IP'!J5=$AL100,47,'Binær Til IP'!J5=$AL101,48,'Binær Til IP'!J5=$AL102,49,'Binær Til IP'!J5=$AL103,50,'Binær Til IP'!J5=$AL104,51,'Binær Til IP'!J5=$AL105,52,'Binær Til IP'!J5=$AL106,53,'Binær Til IP'!J5=$AL107,54,'Binær Til IP'!J5=$AL108,55,'Binær Til IP'!J5=$AL109,56,'Binær Til IP'!J5=$AL110,57,'Binær Til IP'!J5=$AL111,58,'Binær Til IP'!J5=$AL112,59,'Binær Til IP'!J5=$AL113,60,'Binær Til IP'!J5=$AL114,61,'Binær Til IP'!J5=$AL115,62,'Binær Til IP'!J5=$AL116,63,'Binær Til IP'!J5=$AL117,64,'Binær Til IP'!J5=$AL118,65,'Binær Til IP'!J5=$AL119,66,'Binær Til IP'!J5=$AL120,67,'Binær Til IP'!J5=$AL121,68,'Binær Til IP'!J5=$AL122,69,'Binær Til IP'!J5=$AL123,70,'Binær Til IP'!J5=$AL124,71,'Binær Til IP'!J5=$AL125,72,'Binær Til IP'!J5=$AL126,73,'Binær Til IP'!J5=$AL127,74,'Binær Til IP'!J5=$AL128,75,'Binær Til IP'!J5=$AL129,76,'Binær Til IP'!J5=$AL130,77,'Binær Til IP'!J5=$AL131,78,'Binær Til IP'!J5=$AL132,79,'Binær Til IP'!J5=$AL133,80,'Binær Til IP'!J5=$AL134,81,'Binær Til IP'!J5=$AL135,82,'Binær Til IP'!J5=$AL136,83,'Binær Til IP'!J5=$AL137,84,'Binær Til IP'!J5=$AL138,85,'Binær Til IP'!J5=$AL139,86,'Binær Til IP'!J5=$AL140,87,'Binær Til IP'!J5=$AL141,88,'Binær Til IP'!J5=$AL142,89,'Binær Til IP'!J5=$AL143,90,'Binær Til IP'!J5=$AL144,91,'Binær Til IP'!J5=$AL145,92,'Binær Til IP'!J5=$AL146,93,'Binær Til IP'!J5=$AL147,94,'Binær Til IP'!J5=$AL148,95,'Binær Til IP'!J5=$AL149,96,'Binær Til IP'!J5=$AL150,97,'Binær Til IP'!J5=$AL151,98,'Binær Til IP'!J5=$AL152,99,'Binær Til IP'!J5=$AL153,100,'Binær Til IP'!J5=$AL154,101,'Binær Til IP'!J5=$AL155,102,'Binær Til IP'!J5=$AL156,103,'Binær Til IP'!J5=$AL157,104,'Binær Til IP'!J5=$AL158,105,'Binær Til IP'!J5=$AL159,106,'Binær Til IP'!J5=$AL160,107,'Binær Til IP'!J5=$AL161,108,'Binær Til IP'!J5=$AL162,109,'Binær Til IP'!J5=$AL163,110,'Binær Til IP'!J5=$AL164,111,'Binær Til IP'!J5=$AL165,112,'Binær Til IP'!J5=$AL166,113,'Binær Til IP'!J5=$AL167,114,'Binær Til IP'!J5=$AL168,115,'Binær Til IP'!J5=$AL169,116,'Binær Til IP'!J5=$AL170,117,'Binær Til IP'!J5=$AL171,118,'Binær Til IP'!J5=$AL172,119,'Binær Til IP'!J5=$AL173,120,'Binær Til IP'!J5=$AL174,121,'Binær Til IP'!J5=$AL175,122,'Binær Til IP'!J5=$AL176,123,'Binær Til IP'!J5=$AL177,124,'Binær Til IP'!J5=$AL178,125,'Binær Til IP'!J5=$AL179,126,'Binær Til IP'!J5&gt;$AL179,0)</f>
        <v>#N/A</v>
      </c>
      <c r="AG64" s="27"/>
      <c r="AH64" s="27" t="e">
        <f>_xlfn.IFS('Binær Til IP'!N5=$AL$54,1,'Binær Til IP'!N5=$AL$55,2,'Binær Til IP'!N5=$AL$56,3,'Binær Til IP'!N5=$AL$57,4,'Binær Til IP'!N5=$AL$58,5,'Binær Til IP'!N5=$AL$59,6,'Binær Til IP'!N5=$AL$60,7,'Binær Til IP'!N5=$AL$61,8,'Binær Til IP'!N5=$AL$62,9,'Binær Til IP'!N5=$AL$63,10,'Binær Til IP'!N5=$AL$64,11,'Binær Til IP'!N5=$AL$65,12,'Binær Til IP'!N5=$AL$66,13,'Binær Til IP'!N5=$AL$67,14,'Binær Til IP'!N5=$AL68,15,'Binær Til IP'!N5=$AL69,16,'Binær Til IP'!N5=$AL70,17,'Binær Til IP'!N5=$AL71,18,'Binær Til IP'!N5=$AL72,19,'Binær Til IP'!N5=$AL73,20,'Binær Til IP'!N5=$AL74,21,'Binær Til IP'!N5=$AL75,22,'Binær Til IP'!N5=$AL76,23,'Binær Til IP'!N5=$AL77,24,'Binær Til IP'!N5=$AL78,25,'Binær Til IP'!N5=$AL79,26,'Binær Til IP'!N5=$AL80,27,'Binær Til IP'!N5=$AL81,28,'Binær Til IP'!N5=$AL82,29,'Binær Til IP'!N5=$AL83,30,'Binær Til IP'!N5=$AL84,31,'Binær Til IP'!N5=$AL85,32,'Binær Til IP'!N5=$AL86,33,'Binær Til IP'!N5=$AL87,34,'Binær Til IP'!N5=$AL88,35,'Binær Til IP'!N5=$AL89,36,'Binær Til IP'!N5=$AL90,37,'Binær Til IP'!N5=$AL91,38,'Binær Til IP'!N5=$AL92,39,'Binær Til IP'!N5=$AL93,40,'Binær Til IP'!N5=$AL94,41,'Binær Til IP'!N5=$AL95,42,'Binær Til IP'!N5=$AL96,43,'Binær Til IP'!N5=$AL97,44,'Binær Til IP'!N5=$AL98,45,'Binær Til IP'!N5=$AL99,46,'Binær Til IP'!N5=$AL100,47,'Binær Til IP'!N5=$AL101,48,'Binær Til IP'!N5=$AL102,49,'Binær Til IP'!N5=$AL103,50,'Binær Til IP'!N5=$AL104,51,'Binær Til IP'!N5=$AL105,52,'Binær Til IP'!N5=$AL106,53,'Binær Til IP'!N5=$AL107,54,'Binær Til IP'!N5=$AL108,55,'Binær Til IP'!N5=$AL109,56,'Binær Til IP'!N5=$AL110,57,'Binær Til IP'!N5=$AL111,58,'Binær Til IP'!N5=$AL112,59,'Binær Til IP'!N5=$AL113,60,'Binær Til IP'!N5=$AL114,61,'Binær Til IP'!N5=$AL115,62,'Binær Til IP'!N5=$AL116,63,'Binær Til IP'!N5=$AL117,64,'Binær Til IP'!N5=$AL118,65,'Binær Til IP'!N5=$AL119,66,'Binær Til IP'!N5=$AL120,67,'Binær Til IP'!N5=$AL121,68,'Binær Til IP'!N5=$AL122,69,'Binær Til IP'!N5=$AL123,70,'Binær Til IP'!N5=$AL124,71,'Binær Til IP'!N5=$AL125,72,'Binær Til IP'!N5=$AL126,73,'Binær Til IP'!N5=$AL127,74,'Binær Til IP'!N5=$AL128,75,'Binær Til IP'!N5=$AL129,76,'Binær Til IP'!N5=$AL130,77,'Binær Til IP'!N5=$AL131,78,'Binær Til IP'!N5=$AL132,79,'Binær Til IP'!N5=$AL133,80,'Binær Til IP'!N5=$AL134,81,'Binær Til IP'!N5=$AL135,82,'Binær Til IP'!N5=$AL136,83,'Binær Til IP'!N5=$AL137,84,'Binær Til IP'!N5=$AL138,85,'Binær Til IP'!N5=$AL139,86,'Binær Til IP'!N5=$AL140,87,'Binær Til IP'!N5=$AL141,88,'Binær Til IP'!N5=$AL142,89,'Binær Til IP'!N5=$AL143,90,'Binær Til IP'!N5=$AL144,91,'Binær Til IP'!N5=$AL145,92,'Binær Til IP'!N5=$AL146,93,'Binær Til IP'!N5=$AL147,94,'Binær Til IP'!N5=$AL148,95,'Binær Til IP'!N5=$AL149,96,'Binær Til IP'!N5=$AL150,97,'Binær Til IP'!N5=$AL151,98,'Binær Til IP'!N5=$AL152,99,'Binær Til IP'!N5=$AL153,100,'Binær Til IP'!N5=$AL154,101,'Binær Til IP'!N5=$AL155,102,'Binær Til IP'!N5=$AL156,103,'Binær Til IP'!N5=$AL157,104,'Binær Til IP'!N5=$AL158,105,'Binær Til IP'!N5=$AL159,106,'Binær Til IP'!N5=$AL160,107,'Binær Til IP'!N5=$AL161,108,'Binær Til IP'!N5=$AL162,109,'Binær Til IP'!N5=$AL163,110,'Binær Til IP'!N5=$AL164,111,'Binær Til IP'!N5=$AL165,112,'Binær Til IP'!N5=$AL166,113,'Binær Til IP'!N5=$AL167,114,'Binær Til IP'!N5=$AL168,115,'Binær Til IP'!N5=$AL169,116,'Binær Til IP'!N5=$AL170,117,'Binær Til IP'!N5=$AL171,118,'Binær Til IP'!N5=$AL172,119,'Binær Til IP'!N5=$AL173,120,'Binær Til IP'!N5=$AL174,121,'Binær Til IP'!N5=$AL175,122,'Binær Til IP'!N5=$AL176,123,'Binær Til IP'!N5=$AL177,124,'Binær Til IP'!N5=$AL178,125,'Binær Til IP'!N5=$AL179,126,'Binær Til IP'!N5&gt;$AL179,0)</f>
        <v>#N/A</v>
      </c>
      <c r="AI64" s="34"/>
      <c r="AJ64" s="34"/>
      <c r="AK64" s="34"/>
      <c r="AL64" s="50" t="s">
        <v>28</v>
      </c>
      <c r="AM64" s="34"/>
      <c r="AN64" s="35"/>
    </row>
    <row r="65" spans="3:40" ht="18.75" x14ac:dyDescent="0.3">
      <c r="C65" s="33"/>
      <c r="D65" s="49">
        <v>0</v>
      </c>
      <c r="E65" s="49">
        <v>0</v>
      </c>
      <c r="F65" s="49">
        <v>0</v>
      </c>
      <c r="G65" s="49">
        <v>0</v>
      </c>
      <c r="H65" s="49">
        <v>1</v>
      </c>
      <c r="I65" s="49">
        <v>1</v>
      </c>
      <c r="J65" s="49">
        <v>0</v>
      </c>
      <c r="K65" s="49">
        <v>0</v>
      </c>
      <c r="L65" s="34"/>
      <c r="M65" s="15"/>
      <c r="N65" s="16" t="e">
        <f>_xlfn.IFS('IP Til Binær'!$T$4=1,D54,'IP Til Binær'!$T$4=2,D55,'IP Til Binær'!$T$4=3,D56,'IP Til Binær'!$T$4=4,D57,'IP Til Binær'!$T$4=5,D58,'IP Til Binær'!$T$4=6,D59,'IP Til Binær'!$T$4=7,D60,'IP Til Binær'!$T$4=8,D61,'IP Til Binær'!$T$4=9,D62,'IP Til Binær'!$T$4=10,D63,'IP Til Binær'!$T$4=11,D64,'IP Til Binær'!$T$4=12,D65,'IP Til Binær'!$T$4=13,D66,'IP Til Binær'!$T$4=14,D67,'IP Til Binær'!$T$4=15,D68,'IP Til Binær'!$T$4=16,D69,'IP Til Binær'!$T$4=17,D70,'IP Til Binær'!$T$4=18,D71,'IP Til Binær'!$T$4=19,D72,'IP Til Binær'!$T$4=20,D73,'IP Til Binær'!$T$4=21,D74,'IP Til Binær'!$T$4=22,D75,'IP Til Binær'!$T$4=23,D76,'IP Til Binær'!$T$4=24,D77,'IP Til Binær'!$T$4=25,D78,'IP Til Binær'!$T$4=26,D79,'IP Til Binær'!$T$4=27,D80,'IP Til Binær'!$T$4=28,D81,'IP Til Binær'!$T$4=29,D82,'IP Til Binær'!$T$4=30,D83,'IP Til Binær'!$T$4=31,D84,'IP Til Binær'!$T$4=32,D85,'IP Til Binær'!$T$4=33,D86,'IP Til Binær'!$T$4=34,D87,'IP Til Binær'!$T$4=35,D88,'IP Til Binær'!$T$4=36,D89,'IP Til Binær'!$T$4=37,D90,'IP Til Binær'!$T$4=38,D91,'IP Til Binær'!$T$4=39,D92,'IP Til Binær'!$T$4=40,D93,'IP Til Binær'!$T$4=41,D94,'IP Til Binær'!$T$4=42,D95,'IP Til Binær'!$T$4=43,D96,'IP Til Binær'!$T$4=44,D97,'IP Til Binær'!$T$4=45,D98,'IP Til Binær'!$T$4=46,D99,'IP Til Binær'!$T$4=47,D100,'IP Til Binær'!$T$4=48,D101,'IP Til Binær'!$T$4=49,D102,'IP Til Binær'!$T$4=50,D103,'IP Til Binær'!$T$4=51,D104,'IP Til Binær'!$T$4=52,D105,'IP Til Binær'!$T$4=53,D106,'IP Til Binær'!$T$4=54,D107,'IP Til Binær'!$T$4=55,D108,'IP Til Binær'!$T$4=56,D109,'IP Til Binær'!$T$4=57,D110,'IP Til Binær'!$T$4=58,D111,'IP Til Binær'!$T$4=59,D112,'IP Til Binær'!$T$4=60,D113,'IP Til Binær'!$T$4=61,D114,'IP Til Binær'!$T$4=62,D115,'IP Til Binær'!$T$4=63,D116,'IP Til Binær'!$T$4=64,D117,'IP Til Binær'!$T$4=65,D118,'IP Til Binær'!$T$4=66,D119,'IP Til Binær'!$T$4=67,D120,'IP Til Binær'!$T$4=68,D121,'IP Til Binær'!$T$4=69,D122,'IP Til Binær'!$T$4=70,D123,'IP Til Binær'!$T$4=71,D124,'IP Til Binær'!$T$4=72,D125,'IP Til Binær'!$T$4=73,D126,'IP Til Binær'!$T$4=74,D127,'IP Til Binær'!$T$4=75,D128,'IP Til Binær'!$T$4=76,D129,'IP Til Binær'!$T$4=77,D130,'IP Til Binær'!$T$4=78,D131,'IP Til Binær'!$T$4=79,D132,'IP Til Binær'!$T$4=80,D133,'IP Til Binær'!$T$4=81,D134,'IP Til Binær'!$T$4=82,D135,'IP Til Binær'!$T$4=83,D136,'IP Til Binær'!$T$4=84,D137,'IP Til Binær'!$T$4=85,D138,'IP Til Binær'!$T$4=86,D139,'IP Til Binær'!$T$4=87,D140,'IP Til Binær'!$T$4=88,D141,'IP Til Binær'!$T$4=89,D142,'IP Til Binær'!$T$4=90,D143,'IP Til Binær'!$T$4=91,D144,'IP Til Binær'!$T$4=92,D145,'IP Til Binær'!$T$4=93,D146,'IP Til Binær'!$T$4=94,D147,'IP Til Binær'!$T$4=95,D148,'IP Til Binær'!$T$4=96,D149,'IP Til Binær'!$T$4=97,D150,'IP Til Binær'!$T$4=98,D151,'IP Til Binær'!$T$4=99,D152,'IP Til Binær'!$T$4=100,D153,'IP Til Binær'!$T$4=101,D154,'IP Til Binær'!$T$4=102,D155,'IP Til Binær'!$T$4=103,D156,'IP Til Binær'!$T$4=104,D157,'IP Til Binær'!$T$4=105,D158,'IP Til Binær'!$T$4=106,D159,'IP Til Binær'!$T$4=107,D160,'IP Til Binær'!$T$4=108,D161,'IP Til Binær'!$T$4=109,D162,'IP Til Binær'!$T$4=110,D163,'IP Til Binær'!$T$4=111,D164,'IP Til Binær'!$T$4=112,D165,'IP Til Binær'!$T$4=113,D166,'IP Til Binær'!$T$4=114,D167,'IP Til Binær'!$T$4=115,D168,'IP Til Binær'!$T$4=116,D169,'IP Til Binær'!$T$4=117,D170,'IP Til Binær'!$T$4=118,D171,'IP Til Binær'!$T$4=119,D172,'IP Til Binær'!$T$4=120,D173,'IP Til Binær'!$T$4=121,D174,'IP Til Binær'!$T$4=122,D175,'IP Til Binær'!$T$4=123,D176,'IP Til Binær'!$T$4=124,D177,'IP Til Binær'!$T$4=125,D178,'IP Til Binær'!$T$4=126,D179,'IP Til Binær'!$T$4=127,D180)</f>
        <v>#N/A</v>
      </c>
      <c r="O65" s="16" t="e">
        <f>_xlfn.IFS('IP Til Binær'!$T$4=1,E54,'IP Til Binær'!$T$4=2,E55,'IP Til Binær'!$T$4=3,E56,'IP Til Binær'!$T$4=4,E57,'IP Til Binær'!$T$4=5,E58,'IP Til Binær'!$T$4=6,E59,'IP Til Binær'!$T$4=7,E60,'IP Til Binær'!$T$4=8,E61,'IP Til Binær'!$T$4=9,E62,'IP Til Binær'!$T$4=10,E63,'IP Til Binær'!$T$4=11,E64,'IP Til Binær'!$T$4=12,E65,'IP Til Binær'!$T$4=13,E66,'IP Til Binær'!$T$4=14,E67,'IP Til Binær'!$T$4=15,E68,'IP Til Binær'!$T$4=16,E69,'IP Til Binær'!$T$4=17,E70,'IP Til Binær'!$T$4=18,E71,'IP Til Binær'!$T$4=19,E72,'IP Til Binær'!$T$4=20,E73,'IP Til Binær'!$T$4=21,E74,'IP Til Binær'!$T$4=22,E75,'IP Til Binær'!$T$4=23,E76,'IP Til Binær'!$T$4=24,E77,'IP Til Binær'!$T$4=25,E78,'IP Til Binær'!$T$4=26,E79,'IP Til Binær'!$T$4=27,E80,'IP Til Binær'!$T$4=28,E81,'IP Til Binær'!$T$4=29,E82,'IP Til Binær'!$T$4=30,E83,'IP Til Binær'!$T$4=31,E84,'IP Til Binær'!$T$4=32,E85,'IP Til Binær'!$T$4=33,E86,'IP Til Binær'!$T$4=34,E87,'IP Til Binær'!$T$4=35,E88,'IP Til Binær'!$T$4=36,E89,'IP Til Binær'!$T$4=37,E90,'IP Til Binær'!$T$4=38,E91,'IP Til Binær'!$T$4=39,E92,'IP Til Binær'!$T$4=40,E93,'IP Til Binær'!$T$4=41,E94,'IP Til Binær'!$T$4=42,E95,'IP Til Binær'!$T$4=43,E96,'IP Til Binær'!$T$4=44,E97,'IP Til Binær'!$T$4=45,E98,'IP Til Binær'!$T$4=46,E99,'IP Til Binær'!$T$4=47,E100,'IP Til Binær'!$T$4=48,E101,'IP Til Binær'!$T$4=49,E102,'IP Til Binær'!$T$4=50,E103,'IP Til Binær'!$T$4=51,E104,'IP Til Binær'!$T$4=52,E105,'IP Til Binær'!$T$4=53,E106,'IP Til Binær'!$T$4=54,E107,'IP Til Binær'!$T$4=55,E108,'IP Til Binær'!$T$4=56,E109,'IP Til Binær'!$T$4=57,E110,'IP Til Binær'!$T$4=58,E111,'IP Til Binær'!$T$4=59,E112,'IP Til Binær'!$T$4=60,E113,'IP Til Binær'!$T$4=61,E114,'IP Til Binær'!$T$4=62,E115,'IP Til Binær'!$T$4=63,E116,'IP Til Binær'!$T$4=64,E117,'IP Til Binær'!$T$4=65,E118,'IP Til Binær'!$T$4=66,E119,'IP Til Binær'!$T$4=67,E120,'IP Til Binær'!$T$4=68,E121,'IP Til Binær'!$T$4=69,E122,'IP Til Binær'!$T$4=70,E123,'IP Til Binær'!$T$4=71,E124,'IP Til Binær'!$T$4=72,E125,'IP Til Binær'!$T$4=73,E126,'IP Til Binær'!$T$4=74,E127,'IP Til Binær'!$T$4=75,E128,'IP Til Binær'!$T$4=76,E129,'IP Til Binær'!$T$4=77,E130,'IP Til Binær'!$T$4=78,E131,'IP Til Binær'!$T$4=79,E132,'IP Til Binær'!$T$4=80,E133,'IP Til Binær'!$T$4=81,E134,'IP Til Binær'!$T$4=82,E135,'IP Til Binær'!$T$4=83,E136,'IP Til Binær'!$T$4=84,E137,'IP Til Binær'!$T$4=85,E138,'IP Til Binær'!$T$4=86,E139,'IP Til Binær'!$T$4=87,E140,'IP Til Binær'!$T$4=88,E141,'IP Til Binær'!$T$4=89,E142,'IP Til Binær'!$T$4=90,E143,'IP Til Binær'!$T$4=91,E144,'IP Til Binær'!$T$4=92,E145,'IP Til Binær'!$T$4=93,E146,'IP Til Binær'!$T$4=94,E147,'IP Til Binær'!$T$4=95,E148,'IP Til Binær'!$T$4=96,E149,'IP Til Binær'!$T$4=97,E150,'IP Til Binær'!$T$4=98,E151,'IP Til Binær'!$T$4=99,E152,'IP Til Binær'!$T$4=100,E153,'IP Til Binær'!$T$4=101,E154,'IP Til Binær'!$T$4=102,E155,'IP Til Binær'!$T$4=103,E156,'IP Til Binær'!$T$4=104,E157,'IP Til Binær'!$T$4=105,E158,'IP Til Binær'!$T$4=106,E159,'IP Til Binær'!$T$4=107,E160,'IP Til Binær'!$T$4=108,E161,'IP Til Binær'!$T$4=109,E162,'IP Til Binær'!$T$4=110,E163,'IP Til Binær'!$T$4=111,E164,'IP Til Binær'!$T$4=112,E165,'IP Til Binær'!$T$4=113,E166,'IP Til Binær'!$T$4=114,E167,'IP Til Binær'!$T$4=115,E168,'IP Til Binær'!$T$4=116,E169,'IP Til Binær'!$T$4=117,E170,'IP Til Binær'!$T$4=118,E171,'IP Til Binær'!$T$4=119,E172,'IP Til Binær'!$T$4=120,E173,'IP Til Binær'!$T$4=121,E174,'IP Til Binær'!$T$4=122,E175,'IP Til Binær'!$T$4=123,E176,'IP Til Binær'!$T$4=124,E177,'IP Til Binær'!$T$4=125,E178,'IP Til Binær'!$T$4=126,E179,'IP Til Binær'!$T$4=127,E180)</f>
        <v>#N/A</v>
      </c>
      <c r="P65" s="16" t="e">
        <f>_xlfn.IFS('IP Til Binær'!$T$4=1,F54,'IP Til Binær'!$T$4=2,F55,'IP Til Binær'!$T$4=3,F56,'IP Til Binær'!$T$4=4,F57,'IP Til Binær'!$T$4=5,F58,'IP Til Binær'!$T$4=6,F59,'IP Til Binær'!$T$4=7,F60,'IP Til Binær'!$T$4=8,F61,'IP Til Binær'!$T$4=9,F62,'IP Til Binær'!$T$4=10,F63,'IP Til Binær'!$T$4=11,F64,'IP Til Binær'!$T$4=12,F65,'IP Til Binær'!$T$4=13,F66,'IP Til Binær'!$T$4=14,F67,'IP Til Binær'!$T$4=15,F68,'IP Til Binær'!$T$4=16,F69,'IP Til Binær'!$T$4=17,F70,'IP Til Binær'!$T$4=18,F71,'IP Til Binær'!$T$4=19,F72,'IP Til Binær'!$T$4=20,F73,'IP Til Binær'!$T$4=21,F74,'IP Til Binær'!$T$4=22,F75,'IP Til Binær'!$T$4=23,F76,'IP Til Binær'!$T$4=24,F77,'IP Til Binær'!$T$4=25,F78,'IP Til Binær'!$T$4=26,F79,'IP Til Binær'!$T$4=27,F80,'IP Til Binær'!$T$4=28,F81,'IP Til Binær'!$T$4=29,F82,'IP Til Binær'!$T$4=30,F83,'IP Til Binær'!$T$4=31,F84,'IP Til Binær'!$T$4=32,F85,'IP Til Binær'!$T$4=33,F86,'IP Til Binær'!$T$4=34,F87,'IP Til Binær'!$T$4=35,F88,'IP Til Binær'!$T$4=36,F89,'IP Til Binær'!$T$4=37,F90,'IP Til Binær'!$T$4=38,F91,'IP Til Binær'!$T$4=39,F92,'IP Til Binær'!$T$4=40,F93,'IP Til Binær'!$T$4=41,F94,'IP Til Binær'!$T$4=42,F95,'IP Til Binær'!$T$4=43,F96,'IP Til Binær'!$T$4=44,F97,'IP Til Binær'!$T$4=45,F98,'IP Til Binær'!$T$4=46,F99,'IP Til Binær'!$T$4=47,F100,'IP Til Binær'!$T$4=48,F101,'IP Til Binær'!$T$4=49,F102,'IP Til Binær'!$T$4=50,F103,'IP Til Binær'!$T$4=51,F104,'IP Til Binær'!$T$4=52,F105,'IP Til Binær'!$T$4=53,F106,'IP Til Binær'!$T$4=54,F107,'IP Til Binær'!$T$4=55,F108,'IP Til Binær'!$T$4=56,F109,'IP Til Binær'!$T$4=57,F110,'IP Til Binær'!$T$4=58,F111,'IP Til Binær'!$T$4=59,F112,'IP Til Binær'!$T$4=60,F113,'IP Til Binær'!$T$4=61,F114,'IP Til Binær'!$T$4=62,F115,'IP Til Binær'!$T$4=63,F116,'IP Til Binær'!$T$4=64,F117,'IP Til Binær'!$T$4=65,F118,'IP Til Binær'!$T$4=66,F119,'IP Til Binær'!$T$4=67,F120,'IP Til Binær'!$T$4=68,F121,'IP Til Binær'!$T$4=69,F122,'IP Til Binær'!$T$4=70,F123,'IP Til Binær'!$T$4=71,F124,'IP Til Binær'!$T$4=72,F125,'IP Til Binær'!$T$4=73,F126,'IP Til Binær'!$T$4=74,F127,'IP Til Binær'!$T$4=75,F128,'IP Til Binær'!$T$4=76,F129,'IP Til Binær'!$T$4=77,F130,'IP Til Binær'!$T$4=78,F131,'IP Til Binær'!$T$4=79,F132,'IP Til Binær'!$T$4=80,F133,'IP Til Binær'!$T$4=81,F134,'IP Til Binær'!$T$4=82,F135,'IP Til Binær'!$T$4=83,F136,'IP Til Binær'!$T$4=84,F137,'IP Til Binær'!$T$4=85,F138,'IP Til Binær'!$T$4=86,F139,'IP Til Binær'!$T$4=87,F140,'IP Til Binær'!$T$4=88,F141,'IP Til Binær'!$T$4=89,F142,'IP Til Binær'!$T$4=90,F143,'IP Til Binær'!$T$4=91,F144,'IP Til Binær'!$T$4=92,F145,'IP Til Binær'!$T$4=93,F146,'IP Til Binær'!$T$4=94,F147,'IP Til Binær'!$T$4=95,F148,'IP Til Binær'!$T$4=96,F149,'IP Til Binær'!$T$4=97,F150,'IP Til Binær'!$T$4=98,F151,'IP Til Binær'!$T$4=99,F152,'IP Til Binær'!$T$4=100,F153,'IP Til Binær'!$T$4=101,F154,'IP Til Binær'!$T$4=102,F155,'IP Til Binær'!$T$4=103,F156,'IP Til Binær'!$T$4=104,F157,'IP Til Binær'!$T$4=105,F158,'IP Til Binær'!$T$4=106,F159,'IP Til Binær'!$T$4=107,F160,'IP Til Binær'!$T$4=108,F161,'IP Til Binær'!$T$4=109,F162,'IP Til Binær'!$T$4=110,F163,'IP Til Binær'!$T$4=111,F164,'IP Til Binær'!$T$4=112,F165,'IP Til Binær'!$T$4=113,F166,'IP Til Binær'!$T$4=114,F167,'IP Til Binær'!$T$4=115,F168,'IP Til Binær'!$T$4=116,F169,'IP Til Binær'!$T$4=117,F170,'IP Til Binær'!$T$4=118,F171,'IP Til Binær'!$T$4=119,F172,'IP Til Binær'!$T$4=120,F173,'IP Til Binær'!$T$4=121,F174,'IP Til Binær'!$T$4=122,F175,'IP Til Binær'!$T$4=123,F176,'IP Til Binær'!$T$4=124,F177,'IP Til Binær'!$T$4=125,F178,'IP Til Binær'!$T$4=126,F179,'IP Til Binær'!$T$4=127,F180)</f>
        <v>#N/A</v>
      </c>
      <c r="Q65" s="16" t="e">
        <f>_xlfn.IFS('IP Til Binær'!$T$4=1,G54,'IP Til Binær'!$T$4=2,G55,'IP Til Binær'!$T$4=3,G56,'IP Til Binær'!$T$4=4,G57,'IP Til Binær'!$T$4=5,G58,'IP Til Binær'!$T$4=6,G59,'IP Til Binær'!$T$4=7,G60,'IP Til Binær'!$T$4=8,G61,'IP Til Binær'!$T$4=9,G62,'IP Til Binær'!$T$4=10,G63,'IP Til Binær'!$T$4=11,G64,'IP Til Binær'!$T$4=12,G65,'IP Til Binær'!$T$4=13,G66,'IP Til Binær'!$T$4=14,G67,'IP Til Binær'!$T$4=15,G68,'IP Til Binær'!$T$4=16,G69,'IP Til Binær'!$T$4=17,G70,'IP Til Binær'!$T$4=18,G71,'IP Til Binær'!$T$4=19,G72,'IP Til Binær'!$T$4=20,G73,'IP Til Binær'!$T$4=21,G74,'IP Til Binær'!$T$4=22,G75,'IP Til Binær'!$T$4=23,G76,'IP Til Binær'!$T$4=24,G77,'IP Til Binær'!$T$4=25,G78,'IP Til Binær'!$T$4=26,G79,'IP Til Binær'!$T$4=27,G80,'IP Til Binær'!$T$4=28,G81,'IP Til Binær'!$T$4=29,G82,'IP Til Binær'!$T$4=30,G83,'IP Til Binær'!$T$4=31,G84,'IP Til Binær'!$T$4=32,G85,'IP Til Binær'!$T$4=33,G86,'IP Til Binær'!$T$4=34,G87,'IP Til Binær'!$T$4=35,G88,'IP Til Binær'!$T$4=36,G89,'IP Til Binær'!$T$4=37,G90,'IP Til Binær'!$T$4=38,G91,'IP Til Binær'!$T$4=39,G92,'IP Til Binær'!$T$4=40,G93,'IP Til Binær'!$T$4=41,G94,'IP Til Binær'!$T$4=42,G95,'IP Til Binær'!$T$4=43,G96,'IP Til Binær'!$T$4=44,G97,'IP Til Binær'!$T$4=45,G98,'IP Til Binær'!$T$4=46,G99,'IP Til Binær'!$T$4=47,G100,'IP Til Binær'!$T$4=48,G101,'IP Til Binær'!$T$4=49,G102,'IP Til Binær'!$T$4=50,G103,'IP Til Binær'!$T$4=51,G104,'IP Til Binær'!$T$4=52,G105,'IP Til Binær'!$T$4=53,G106,'IP Til Binær'!$T$4=54,G107,'IP Til Binær'!$T$4=55,G108,'IP Til Binær'!$T$4=56,G109,'IP Til Binær'!$T$4=57,G110,'IP Til Binær'!$T$4=58,G111,'IP Til Binær'!$T$4=59,G112,'IP Til Binær'!$T$4=60,G113,'IP Til Binær'!$T$4=61,G114,'IP Til Binær'!$T$4=62,G115,'IP Til Binær'!$T$4=63,G116,'IP Til Binær'!$T$4=64,G117,'IP Til Binær'!$T$4=65,G118,'IP Til Binær'!$T$4=66,G119,'IP Til Binær'!$T$4=67,G120,'IP Til Binær'!$T$4=68,G121,'IP Til Binær'!$T$4=69,G122,'IP Til Binær'!$T$4=70,G123,'IP Til Binær'!$T$4=71,G124,'IP Til Binær'!$T$4=72,G125,'IP Til Binær'!$T$4=73,G126,'IP Til Binær'!$T$4=74,G127,'IP Til Binær'!$T$4=75,G128,'IP Til Binær'!$T$4=76,G129,'IP Til Binær'!$T$4=77,G130,'IP Til Binær'!$T$4=78,G131,'IP Til Binær'!$T$4=79,G132,'IP Til Binær'!$T$4=80,G133,'IP Til Binær'!$T$4=81,G134,'IP Til Binær'!$T$4=82,G135,'IP Til Binær'!$T$4=83,G136,'IP Til Binær'!$T$4=84,G137,'IP Til Binær'!$T$4=85,G138,'IP Til Binær'!$T$4=86,G139,'IP Til Binær'!$T$4=87,G140,'IP Til Binær'!$T$4=88,G141,'IP Til Binær'!$T$4=89,G142,'IP Til Binær'!$T$4=90,G143,'IP Til Binær'!$T$4=91,G144,'IP Til Binær'!$T$4=92,G145,'IP Til Binær'!$T$4=93,G146,'IP Til Binær'!$T$4=94,G147,'IP Til Binær'!$T$4=95,G148,'IP Til Binær'!$T$4=96,G149,'IP Til Binær'!$T$4=97,G150,'IP Til Binær'!$T$4=98,G151,'IP Til Binær'!$T$4=99,G152,'IP Til Binær'!$T$4=100,G153,'IP Til Binær'!$T$4=101,G154,'IP Til Binær'!$T$4=102,G155,'IP Til Binær'!$T$4=103,G156,'IP Til Binær'!$T$4=104,G157,'IP Til Binær'!$T$4=105,G158,'IP Til Binær'!$T$4=106,G159,'IP Til Binær'!$T$4=107,G160,'IP Til Binær'!$T$4=108,G161,'IP Til Binær'!$T$4=109,G162,'IP Til Binær'!$T$4=110,G163,'IP Til Binær'!$T$4=111,G164,'IP Til Binær'!$T$4=112,G165,'IP Til Binær'!$T$4=113,G166,'IP Til Binær'!$T$4=114,G167,'IP Til Binær'!$T$4=115,G168,'IP Til Binær'!$T$4=116,G169,'IP Til Binær'!$T$4=117,G170,'IP Til Binær'!$T$4=118,G171,'IP Til Binær'!$T$4=119,G172,'IP Til Binær'!$T$4=120,G173,'IP Til Binær'!$T$4=121,G174,'IP Til Binær'!$T$4=122,G175,'IP Til Binær'!$T$4=123,G176,'IP Til Binær'!$T$4=124,G177,'IP Til Binær'!$T$4=125,G178,'IP Til Binær'!$T$4=126,G179,'IP Til Binær'!$T$4=127,G180)</f>
        <v>#N/A</v>
      </c>
      <c r="R65" s="16" t="e">
        <f>_xlfn.IFS('IP Til Binær'!$T$4=1,H54,'IP Til Binær'!$T$4=2,H55,'IP Til Binær'!$T$4=3,H56,'IP Til Binær'!$T$4=4,H57,'IP Til Binær'!$T$4=5,H58,'IP Til Binær'!$T$4=6,H59,'IP Til Binær'!$T$4=7,H60,'IP Til Binær'!$T$4=8,H61,'IP Til Binær'!$T$4=9,H62,'IP Til Binær'!$T$4=10,H63,'IP Til Binær'!$T$4=11,H64,'IP Til Binær'!$T$4=12,H65,'IP Til Binær'!$T$4=13,H66,'IP Til Binær'!$T$4=14,H67,'IP Til Binær'!$T$4=15,H68,'IP Til Binær'!$T$4=16,H69,'IP Til Binær'!$T$4=17,H70,'IP Til Binær'!$T$4=18,H71,'IP Til Binær'!$T$4=19,H72,'IP Til Binær'!$T$4=20,H73,'IP Til Binær'!$T$4=21,H74,'IP Til Binær'!$T$4=22,H75,'IP Til Binær'!$T$4=23,H76,'IP Til Binær'!$T$4=24,H77,'IP Til Binær'!$T$4=25,H78,'IP Til Binær'!$T$4=26,H79,'IP Til Binær'!$T$4=27,H80,'IP Til Binær'!$T$4=28,H81,'IP Til Binær'!$T$4=29,H82,'IP Til Binær'!$T$4=30,H83,'IP Til Binær'!$T$4=31,H84,'IP Til Binær'!$T$4=32,H85,'IP Til Binær'!$T$4=33,H86,'IP Til Binær'!$T$4=34,H87,'IP Til Binær'!$T$4=35,H88,'IP Til Binær'!$T$4=36,H89,'IP Til Binær'!$T$4=37,H90,'IP Til Binær'!$T$4=38,H91,'IP Til Binær'!$T$4=39,H92,'IP Til Binær'!$T$4=40,H93,'IP Til Binær'!$T$4=41,H94,'IP Til Binær'!$T$4=42,H95,'IP Til Binær'!$T$4=43,H96,'IP Til Binær'!$T$4=44,H97,'IP Til Binær'!$T$4=45,H98,'IP Til Binær'!$T$4=46,H99,'IP Til Binær'!$T$4=47,H100,'IP Til Binær'!$T$4=48,H101,'IP Til Binær'!$T$4=49,H102,'IP Til Binær'!$T$4=50,H103,'IP Til Binær'!$T$4=51,H104,'IP Til Binær'!$T$4=52,H105,'IP Til Binær'!$T$4=53,H106,'IP Til Binær'!$T$4=54,H107,'IP Til Binær'!$T$4=55,H108,'IP Til Binær'!$T$4=56,H109,'IP Til Binær'!$T$4=57,H110,'IP Til Binær'!$T$4=58,H111,'IP Til Binær'!$T$4=59,H112,'IP Til Binær'!$T$4=60,H113,'IP Til Binær'!$T$4=61,H114,'IP Til Binær'!$T$4=62,H115,'IP Til Binær'!$T$4=63,H116,'IP Til Binær'!$T$4=64,H117,'IP Til Binær'!$T$4=65,H118,'IP Til Binær'!$T$4=66,H119,'IP Til Binær'!$T$4=67,H120,'IP Til Binær'!$T$4=68,H121,'IP Til Binær'!$T$4=69,H122,'IP Til Binær'!$T$4=70,H123,'IP Til Binær'!$T$4=71,H124,'IP Til Binær'!$T$4=72,H125,'IP Til Binær'!$T$4=73,H126,'IP Til Binær'!$T$4=74,H127,'IP Til Binær'!$T$4=75,H128,'IP Til Binær'!$T$4=76,H129,'IP Til Binær'!$T$4=77,H130,'IP Til Binær'!$T$4=78,H131,'IP Til Binær'!$T$4=79,H132,'IP Til Binær'!$T$4=80,H133,'IP Til Binær'!$T$4=81,H134,'IP Til Binær'!$T$4=82,H135,'IP Til Binær'!$T$4=83,H136,'IP Til Binær'!$T$4=84,H137,'IP Til Binær'!$T$4=85,H138,'IP Til Binær'!$T$4=86,H139,'IP Til Binær'!$T$4=87,H140,'IP Til Binær'!$T$4=88,H141,'IP Til Binær'!$T$4=89,H142,'IP Til Binær'!$T$4=90,H143,'IP Til Binær'!$T$4=91,H144,'IP Til Binær'!$T$4=92,H145,'IP Til Binær'!$T$4=93,H146,'IP Til Binær'!$T$4=94,H147,'IP Til Binær'!$T$4=95,H148,'IP Til Binær'!$T$4=96,H149,'IP Til Binær'!$T$4=97,H150,'IP Til Binær'!$T$4=98,H151,'IP Til Binær'!$T$4=99,H152,'IP Til Binær'!$T$4=100,H153,'IP Til Binær'!$T$4=101,H154,'IP Til Binær'!$T$4=102,H155,'IP Til Binær'!$T$4=103,H156,'IP Til Binær'!$T$4=104,H157,'IP Til Binær'!$T$4=105,H158,'IP Til Binær'!$T$4=106,H159,'IP Til Binær'!$T$4=107,H160,'IP Til Binær'!$T$4=108,H161,'IP Til Binær'!$T$4=109,H162,'IP Til Binær'!$T$4=110,H163,'IP Til Binær'!$T$4=111,H164,'IP Til Binær'!$T$4=112,H165,'IP Til Binær'!$T$4=113,H166,'IP Til Binær'!$T$4=114,H167,'IP Til Binær'!$T$4=115,H168,'IP Til Binær'!$T$4=116,H169,'IP Til Binær'!$T$4=117,H170,'IP Til Binær'!$T$4=118,H171,'IP Til Binær'!$T$4=119,H172,'IP Til Binær'!$T$4=120,H173,'IP Til Binær'!$T$4=121,H174,'IP Til Binær'!$T$4=122,H175,'IP Til Binær'!$T$4=123,H176,'IP Til Binær'!$T$4=124,H177,'IP Til Binær'!$T$4=125,H178,'IP Til Binær'!$T$4=126,H179,'IP Til Binær'!$T$4=127,H180)</f>
        <v>#N/A</v>
      </c>
      <c r="S65" s="16" t="e">
        <f>_xlfn.IFS('IP Til Binær'!$T$4=1,I54,'IP Til Binær'!$T$4=2,I55,'IP Til Binær'!$T$4=3,I56,'IP Til Binær'!$T$4=4,I57,'IP Til Binær'!$T$4=5,I58,'IP Til Binær'!$T$4=6,I59,'IP Til Binær'!$T$4=7,I60,'IP Til Binær'!$T$4=8,I61,'IP Til Binær'!$T$4=9,I62,'IP Til Binær'!$T$4=10,I63,'IP Til Binær'!$T$4=11,I64,'IP Til Binær'!$T$4=12,I65,'IP Til Binær'!$T$4=13,I66,'IP Til Binær'!$T$4=14,I67,'IP Til Binær'!$T$4=15,I68,'IP Til Binær'!$T$4=16,I69,'IP Til Binær'!$T$4=17,I70,'IP Til Binær'!$T$4=18,I71,'IP Til Binær'!$T$4=19,I72,'IP Til Binær'!$T$4=20,I73,'IP Til Binær'!$T$4=21,I74,'IP Til Binær'!$T$4=22,I75,'IP Til Binær'!$T$4=23,I76,'IP Til Binær'!$T$4=24,I77,'IP Til Binær'!$T$4=25,I78,'IP Til Binær'!$T$4=26,I79,'IP Til Binær'!$T$4=27,I80,'IP Til Binær'!$T$4=28,I81,'IP Til Binær'!$T$4=29,I82,'IP Til Binær'!$T$4=30,I83,'IP Til Binær'!$T$4=31,I84,'IP Til Binær'!$T$4=32,I85,'IP Til Binær'!$T$4=33,I86,'IP Til Binær'!$T$4=34,I87,'IP Til Binær'!$T$4=35,I88,'IP Til Binær'!$T$4=36,I89,'IP Til Binær'!$T$4=37,I90,'IP Til Binær'!$T$4=38,I91,'IP Til Binær'!$T$4=39,I92,'IP Til Binær'!$T$4=40,I93,'IP Til Binær'!$T$4=41,I94,'IP Til Binær'!$T$4=42,I95,'IP Til Binær'!$T$4=43,I96,'IP Til Binær'!$T$4=44,I97,'IP Til Binær'!$T$4=45,I98,'IP Til Binær'!$T$4=46,I99,'IP Til Binær'!$T$4=47,I100,'IP Til Binær'!$T$4=48,I101,'IP Til Binær'!$T$4=49,I102,'IP Til Binær'!$T$4=50,I103,'IP Til Binær'!$T$4=51,I104,'IP Til Binær'!$T$4=52,I105,'IP Til Binær'!$T$4=53,I106,'IP Til Binær'!$T$4=54,I107,'IP Til Binær'!$T$4=55,I108,'IP Til Binær'!$T$4=56,I109,'IP Til Binær'!$T$4=57,I110,'IP Til Binær'!$T$4=58,I111,'IP Til Binær'!$T$4=59,I112,'IP Til Binær'!$T$4=60,I113,'IP Til Binær'!$T$4=61,I114,'IP Til Binær'!$T$4=62,I115,'IP Til Binær'!$T$4=63,I116,'IP Til Binær'!$T$4=64,I117,'IP Til Binær'!$T$4=65,I118,'IP Til Binær'!$T$4=66,I119,'IP Til Binær'!$T$4=67,I120,'IP Til Binær'!$T$4=68,I121,'IP Til Binær'!$T$4=69,I122,'IP Til Binær'!$T$4=70,I123,'IP Til Binær'!$T$4=71,I124,'IP Til Binær'!$T$4=72,I125,'IP Til Binær'!$T$4=73,I126,'IP Til Binær'!$T$4=74,I127,'IP Til Binær'!$T$4=75,I128,'IP Til Binær'!$T$4=76,I129,'IP Til Binær'!$T$4=77,I130,'IP Til Binær'!$T$4=78,I131,'IP Til Binær'!$T$4=79,I132,'IP Til Binær'!$T$4=80,I133,'IP Til Binær'!$T$4=81,I134,'IP Til Binær'!$T$4=82,I135,'IP Til Binær'!$T$4=83,I136,'IP Til Binær'!$T$4=84,I137,'IP Til Binær'!$T$4=85,I138,'IP Til Binær'!$T$4=86,I139,'IP Til Binær'!$T$4=87,I140,'IP Til Binær'!$T$4=88,I141,'IP Til Binær'!$T$4=89,I142,'IP Til Binær'!$T$4=90,I143,'IP Til Binær'!$T$4=91,I144,'IP Til Binær'!$T$4=92,I145,'IP Til Binær'!$T$4=93,I146,'IP Til Binær'!$T$4=94,I147,'IP Til Binær'!$T$4=95,I148,'IP Til Binær'!$T$4=96,I149,'IP Til Binær'!$T$4=97,I150,'IP Til Binær'!$T$4=98,I151,'IP Til Binær'!$T$4=99,I152,'IP Til Binær'!$T$4=100,I153,'IP Til Binær'!$T$4=101,I154,'IP Til Binær'!$T$4=102,I155,'IP Til Binær'!$T$4=103,I156,'IP Til Binær'!$T$4=104,I157,'IP Til Binær'!$T$4=105,I158,'IP Til Binær'!$T$4=106,I159,'IP Til Binær'!$T$4=107,I160,'IP Til Binær'!$T$4=108,I161,'IP Til Binær'!$T$4=109,I162,'IP Til Binær'!$T$4=110,I163,'IP Til Binær'!$T$4=111,I164,'IP Til Binær'!$T$4=112,I165,'IP Til Binær'!$T$4=113,I166,'IP Til Binær'!$T$4=114,I167,'IP Til Binær'!$T$4=115,I168,'IP Til Binær'!$T$4=116,I169,'IP Til Binær'!$T$4=117,I170,'IP Til Binær'!$T$4=118,I171,'IP Til Binær'!$T$4=119,I172,'IP Til Binær'!$T$4=120,I173,'IP Til Binær'!$T$4=121,I174,'IP Til Binær'!$T$4=122,I175,'IP Til Binær'!$T$4=123,I176,'IP Til Binær'!$T$4=124,I177,'IP Til Binær'!$T$4=125,I178,'IP Til Binær'!$T$4=126,I179,'IP Til Binær'!$T$4=127,I180)</f>
        <v>#N/A</v>
      </c>
      <c r="T65" s="16" t="e">
        <f>_xlfn.IFS('IP Til Binær'!$T$4=1,J54,'IP Til Binær'!$T$4=2,J55,'IP Til Binær'!$T$4=3,J56,'IP Til Binær'!$T$4=4,J57,'IP Til Binær'!$T$4=5,J58,'IP Til Binær'!$T$4=6,J59,'IP Til Binær'!$T$4=7,J60,'IP Til Binær'!$T$4=8,J61,'IP Til Binær'!$T$4=9,J62,'IP Til Binær'!$T$4=10,J63,'IP Til Binær'!$T$4=11,J64,'IP Til Binær'!$T$4=12,J65,'IP Til Binær'!$T$4=13,J66,'IP Til Binær'!$T$4=14,J67,'IP Til Binær'!$T$4=15,J68,'IP Til Binær'!$T$4=16,J69,'IP Til Binær'!$T$4=17,J70,'IP Til Binær'!$T$4=18,J71,'IP Til Binær'!$T$4=19,J72,'IP Til Binær'!$T$4=20,J73,'IP Til Binær'!$T$4=21,J74,'IP Til Binær'!$T$4=22,J75,'IP Til Binær'!$T$4=23,J76,'IP Til Binær'!$T$4=24,J77,'IP Til Binær'!$T$4=25,J78,'IP Til Binær'!$T$4=26,J79,'IP Til Binær'!$T$4=27,J80,'IP Til Binær'!$T$4=28,J81,'IP Til Binær'!$T$4=29,J82,'IP Til Binær'!$T$4=30,J83,'IP Til Binær'!$T$4=31,J84,'IP Til Binær'!$T$4=32,J85,'IP Til Binær'!$T$4=33,J86,'IP Til Binær'!$T$4=34,J87,'IP Til Binær'!$T$4=35,J88,'IP Til Binær'!$T$4=36,J89,'IP Til Binær'!$T$4=37,J90,'IP Til Binær'!$T$4=38,J91,'IP Til Binær'!$T$4=39,J92,'IP Til Binær'!$T$4=40,J93,'IP Til Binær'!$T$4=41,J94,'IP Til Binær'!$T$4=42,J95,'IP Til Binær'!$T$4=43,J96,'IP Til Binær'!$T$4=44,J97,'IP Til Binær'!$T$4=45,J98,'IP Til Binær'!$T$4=46,J99,'IP Til Binær'!$T$4=47,J100,'IP Til Binær'!$T$4=48,J101,'IP Til Binær'!$T$4=49,J102,'IP Til Binær'!$T$4=50,J103,'IP Til Binær'!$T$4=51,J104,'IP Til Binær'!$T$4=52,J105,'IP Til Binær'!$T$4=53,J106,'IP Til Binær'!$T$4=54,J107,'IP Til Binær'!$T$4=55,J108,'IP Til Binær'!$T$4=56,J109,'IP Til Binær'!$T$4=57,J110,'IP Til Binær'!$T$4=58,J111,'IP Til Binær'!$T$4=59,J112,'IP Til Binær'!$T$4=60,J113,'IP Til Binær'!$T$4=61,J114,'IP Til Binær'!$T$4=62,J115,'IP Til Binær'!$T$4=63,J116,'IP Til Binær'!$T$4=64,J117,'IP Til Binær'!$T$4=65,J118,'IP Til Binær'!$T$4=66,J119,'IP Til Binær'!$T$4=67,J120,'IP Til Binær'!$T$4=68,J121,'IP Til Binær'!$T$4=69,J122,'IP Til Binær'!$T$4=70,J123,'IP Til Binær'!$T$4=71,J124,'IP Til Binær'!$T$4=72,J125,'IP Til Binær'!$T$4=73,J126,'IP Til Binær'!$T$4=74,J127,'IP Til Binær'!$T$4=75,J128,'IP Til Binær'!$T$4=76,J129,'IP Til Binær'!$T$4=77,J130,'IP Til Binær'!$T$4=78,J131,'IP Til Binær'!$T$4=79,J132,'IP Til Binær'!$T$4=80,J133,'IP Til Binær'!$T$4=81,J134,'IP Til Binær'!$T$4=82,J135,'IP Til Binær'!$T$4=83,J136,'IP Til Binær'!$T$4=84,J137,'IP Til Binær'!$T$4=85,J138,'IP Til Binær'!$T$4=86,J139,'IP Til Binær'!$T$4=87,J140,'IP Til Binær'!$T$4=88,J141,'IP Til Binær'!$T$4=89,J142,'IP Til Binær'!$T$4=90,J143,'IP Til Binær'!$T$4=91,J144,'IP Til Binær'!$T$4=92,J145,'IP Til Binær'!$T$4=93,J146,'IP Til Binær'!$T$4=94,J147,'IP Til Binær'!$T$4=95,J148,'IP Til Binær'!$T$4=96,J149,'IP Til Binær'!$T$4=97,J150,'IP Til Binær'!$T$4=98,J151,'IP Til Binær'!$T$4=99,J152,'IP Til Binær'!$T$4=100,J153,'IP Til Binær'!$T$4=101,J154,'IP Til Binær'!$T$4=102,J155,'IP Til Binær'!$T$4=103,J156,'IP Til Binær'!$T$4=104,J157,'IP Til Binær'!$T$4=105,J158,'IP Til Binær'!$T$4=106,J159,'IP Til Binær'!$T$4=107,J160,'IP Til Binær'!$T$4=108,J161,'IP Til Binær'!$T$4=109,J162,'IP Til Binær'!$T$4=110,J163,'IP Til Binær'!$T$4=111,J164,'IP Til Binær'!$T$4=112,J165,'IP Til Binær'!$T$4=113,J166,'IP Til Binær'!$T$4=114,J167,'IP Til Binær'!$T$4=115,J168,'IP Til Binær'!$T$4=116,J169,'IP Til Binær'!$T$4=117,J170,'IP Til Binær'!$T$4=118,J171,'IP Til Binær'!$T$4=119,J172,'IP Til Binær'!$T$4=120,J173,'IP Til Binær'!$T$4=121,J174,'IP Til Binær'!$T$4=122,J175,'IP Til Binær'!$T$4=123,J176,'IP Til Binær'!$T$4=124,J177,'IP Til Binær'!$T$4=125,J178,'IP Til Binær'!$T$4=126,J179,'IP Til Binær'!$T$4=127,J180)</f>
        <v>#N/A</v>
      </c>
      <c r="U65" s="16" t="e">
        <f>_xlfn.IFS('IP Til Binær'!$T$4=1,K54,'IP Til Binær'!$T$4=2,K55,'IP Til Binær'!$T$4=3,K56,'IP Til Binær'!$T$4=4,K57,'IP Til Binær'!$T$4=5,K58,'IP Til Binær'!$T$4=6,K59,'IP Til Binær'!$T$4=7,K60,'IP Til Binær'!$T$4=8,K61,'IP Til Binær'!$T$4=9,K62,'IP Til Binær'!$T$4=10,K63,'IP Til Binær'!$T$4=11,K64,'IP Til Binær'!$T$4=12,K65,'IP Til Binær'!$T$4=13,K66,'IP Til Binær'!$T$4=14,K67,'IP Til Binær'!$T$4=15,K68,'IP Til Binær'!$T$4=16,K69,'IP Til Binær'!$T$4=17,K70,'IP Til Binær'!$T$4=18,K71,'IP Til Binær'!$T$4=19,K72,'IP Til Binær'!$T$4=20,K73,'IP Til Binær'!$T$4=21,K74,'IP Til Binær'!$T$4=22,K75,'IP Til Binær'!$T$4=23,K76,'IP Til Binær'!$T$4=24,K77,'IP Til Binær'!$T$4=25,K78,'IP Til Binær'!$T$4=26,K79,'IP Til Binær'!$T$4=27,K80,'IP Til Binær'!$T$4=28,K81,'IP Til Binær'!$T$4=29,K82,'IP Til Binær'!$T$4=30,K83,'IP Til Binær'!$T$4=31,K84,'IP Til Binær'!$T$4=32,K85,'IP Til Binær'!$T$4=33,K86,'IP Til Binær'!$T$4=34,K87,'IP Til Binær'!$T$4=35,K88,'IP Til Binær'!$T$4=36,K89,'IP Til Binær'!$T$4=37,K90,'IP Til Binær'!$T$4=38,K91,'IP Til Binær'!$T$4=39,K92,'IP Til Binær'!$T$4=40,K93,'IP Til Binær'!$T$4=41,K94,'IP Til Binær'!$T$4=42,K95,'IP Til Binær'!$T$4=43,K96,'IP Til Binær'!$T$4=44,K97,'IP Til Binær'!$T$4=45,K98,'IP Til Binær'!$T$4=46,K99,'IP Til Binær'!$T$4=47,K100,'IP Til Binær'!$T$4=48,K101,'IP Til Binær'!$T$4=49,K102,'IP Til Binær'!$T$4=50,K103,'IP Til Binær'!$T$4=51,K104,'IP Til Binær'!$T$4=52,K105,'IP Til Binær'!$T$4=53,K106,'IP Til Binær'!$T$4=54,K107,'IP Til Binær'!$T$4=55,K108,'IP Til Binær'!$T$4=56,K109,'IP Til Binær'!$T$4=57,K110,'IP Til Binær'!$T$4=58,K111,'IP Til Binær'!$T$4=59,K112,'IP Til Binær'!$T$4=60,K113,'IP Til Binær'!$T$4=61,K114,'IP Til Binær'!$T$4=62,K115,'IP Til Binær'!$T$4=63,K116,'IP Til Binær'!$T$4=64,K117,'IP Til Binær'!$T$4=65,K118,'IP Til Binær'!$T$4=66,K119,'IP Til Binær'!$T$4=67,K120,'IP Til Binær'!$T$4=68,K121,'IP Til Binær'!$T$4=69,K122,'IP Til Binær'!$T$4=70,K123,'IP Til Binær'!$T$4=71,K124,'IP Til Binær'!$T$4=72,K125,'IP Til Binær'!$T$4=73,K126,'IP Til Binær'!$T$4=74,K127,'IP Til Binær'!$T$4=75,K128,'IP Til Binær'!$T$4=76,K129,'IP Til Binær'!$T$4=77,K130,'IP Til Binær'!$T$4=78,K131,'IP Til Binær'!$T$4=79,K132,'IP Til Binær'!$T$4=80,K133,'IP Til Binær'!$T$4=81,K134,'IP Til Binær'!$T$4=82,K135,'IP Til Binær'!$T$4=83,K136,'IP Til Binær'!$T$4=84,K137,'IP Til Binær'!$T$4=85,K138,'IP Til Binær'!$T$4=86,K139,'IP Til Binær'!$T$4=87,K140,'IP Til Binær'!$T$4=88,K141,'IP Til Binær'!$T$4=89,K142,'IP Til Binær'!$T$4=90,K143,'IP Til Binær'!$T$4=91,K144,'IP Til Binær'!$T$4=92,K145,'IP Til Binær'!$T$4=93,K146,'IP Til Binær'!$T$4=94,K147,'IP Til Binær'!$T$4=95,K148,'IP Til Binær'!$T$4=96,K149,'IP Til Binær'!$T$4=97,K150,'IP Til Binær'!$T$4=98,K151,'IP Til Binær'!$T$4=99,K152,'IP Til Binær'!$T$4=100,K153,'IP Til Binær'!$T$4=101,K154,'IP Til Binær'!$T$4=102,K155,'IP Til Binær'!$T$4=103,K156,'IP Til Binær'!$T$4=104,K157,'IP Til Binær'!$T$4=105,K158,'IP Til Binær'!$T$4=106,K159,'IP Til Binær'!$T$4=107,K160,'IP Til Binær'!$T$4=108,K161,'IP Til Binær'!$T$4=109,K162,'IP Til Binær'!$T$4=110,K163,'IP Til Binær'!$T$4=111,K164,'IP Til Binær'!$T$4=112,K165,'IP Til Binær'!$T$4=113,K166,'IP Til Binær'!$T$4=114,K167,'IP Til Binær'!$T$4=115,K168,'IP Til Binær'!$T$4=116,K169,'IP Til Binær'!$T$4=117,K170,'IP Til Binær'!$T$4=118,K171,'IP Til Binær'!$T$4=119,K172,'IP Til Binær'!$T$4=120,K173,'IP Til Binær'!$T$4=121,K174,'IP Til Binær'!$T$4=122,K175,'IP Til Binær'!$T$4=123,K176,'IP Til Binær'!$T$4=124,K177,'IP Til Binær'!$T$4=125,K178,'IP Til Binær'!$T$4=126,K179,'IP Til Binær'!$T$4=127,K180)</f>
        <v>#N/A</v>
      </c>
      <c r="V65" s="17"/>
      <c r="W65" s="35"/>
      <c r="AA65" s="33"/>
      <c r="AB65" s="27">
        <f>_xlfn.IFS('Binær Til IP'!B5=$AL180,127,'Binær Til IP'!B5=$AL181,128,'Binær Til IP'!B5=$AL182,129,'Binær Til IP'!B5=$AL183,130,'Binær Til IP'!B5=$AL184,131,'Binær Til IP'!B5=$AL185,132,'Binær Til IP'!B5=$AL186,133,'Binær Til IP'!B5=$AL187,134,'Binær Til IP'!B5=$AL188,135,'Binær Til IP'!B5=$AL189,136,'Binær Til IP'!B5=$AL190,137,'Binær Til IP'!B5=$AL191,138,'Binær Til IP'!B5=$AL192,139,'Binær Til IP'!B5=$AL193,140,'Binær Til IP'!B5=$AL194,141,'Binær Til IP'!B5=$AL195,142,'Binær Til IP'!B5=$AL196,143,'Binær Til IP'!B5=$AL197,144,'Binær Til IP'!B5=$AL198,145,'Binær Til IP'!B5=$AL199,146,'Binær Til IP'!B5=$AL200,147,'Binær Til IP'!B5=$AL201,148,'Binær Til IP'!B5=$AL202,149,'Binær Til IP'!B5=$AL203,150,'Binær Til IP'!B5=$AL204,151,'Binær Til IP'!B5=$AL205,152,'Binær Til IP'!B5=$AL206,153,'Binær Til IP'!B5=$AL207,154,'Binær Til IP'!B5=$AL208,155,'Binær Til IP'!B5=$AL209,156,'Binær Til IP'!B5=$AL210,157,'Binær Til IP'!B5=$AL211,158,'Binær Til IP'!B5=$AL212,159,'Binær Til IP'!B5=$AL213,160,'Binær Til IP'!B5=$AL214,161,'Binær Til IP'!B5=$AL215,162,'Binær Til IP'!B5=$AL216,163,'Binær Til IP'!B5=$AL217,164,'Binær Til IP'!B5=$AL218,165,'Binær Til IP'!B5=$AL219,166,'Binær Til IP'!B5=$AL220,167,'Binær Til IP'!B5=$AL221,168,'Binær Til IP'!B5=$AL222,169,'Binær Til IP'!B5=$AL223,170,'Binær Til IP'!B5=$AL224,171,'Binær Til IP'!B5=$AL225,172,'Binær Til IP'!B5=$AL226,173,'Binær Til IP'!B5=$AL227,174,'Binær Til IP'!B5=$AL228,175,'Binær Til IP'!B5=$AL229,176,'Binær Til IP'!B5=$AL230,177,'Binær Til IP'!B5=$AL231,178,'Binær Til IP'!B5=$AL232,179,'Binær Til IP'!B5=$AL233,180,'Binær Til IP'!B5=$AL234,181,'Binær Til IP'!B5=$AL235,182,'Binær Til IP'!B5=$AL236,183,'Binær Til IP'!B5=$AL237,184,'Binær Til IP'!B5=$AL238,185,'Binær Til IP'!B5=$AL239,186,'Binær Til IP'!B5=$AL240,187,'Binær Til IP'!B5=$AL241,188,'Binær Til IP'!B5=$AL242,189,'Binær Til IP'!B5=$AL243,190,'Binær Til IP'!B5=$AL244,191,'Binær Til IP'!B5=$AL245,192,'Binær Til IP'!B5=$AL246,193,'Binær Til IP'!B5=$AL247,194,'Binær Til IP'!B5=$AL248,195,'Binær Til IP'!B5=$AL249,196,'Binær Til IP'!B5=$AL250,197,'Binær Til IP'!B5=$AL251,198,'Binær Til IP'!B5=$AL252,199,'Binær Til IP'!B5=$AL253,200,'Binær Til IP'!B5=$AL254,201,'Binær Til IP'!B5=$AL255,202,'Binær Til IP'!B5=$AL256,203,'Binær Til IP'!B5=$AL257,204,'Binær Til IP'!B5=$AL258,205,'Binær Til IP'!B5=$AL259,206,'Binær Til IP'!B5=$AL260,207,'Binær Til IP'!B5=$AL261,208,'Binær Til IP'!B5=$AL262,209,'Binær Til IP'!B5=$AL263,210,'Binær Til IP'!B5=$AL264,211,'Binær Til IP'!B5=$AL265,212,'Binær Til IP'!B5=$AL266,213,'Binær Til IP'!B5=$AL267,214,'Binær Til IP'!B5=$AL268,215,'Binær Til IP'!B5=$AL269,216,'Binær Til IP'!B5=$AL270,217,'Binær Til IP'!B5=$AL271,218,'Binær Til IP'!B5=$AL272,219,'Binær Til IP'!B5=$AL273,220,'Binær Til IP'!B5=$AL274,221,'Binær Til IP'!B5=$AL275,222,'Binær Til IP'!B5=$AL276,223,'Binær Til IP'!B5=$AL277,224,'Binær Til IP'!B5=$AL278,225,'Binær Til IP'!B5=$AL279,226,'Binær Til IP'!B5=$AL280,227,'Binær Til IP'!B5=$AL281,228,'Binær Til IP'!B5=$AL282,229,'Binær Til IP'!B5=$AL283,230,'Binær Til IP'!B5=$AL284,231,'Binær Til IP'!B5=$AL285,232,'Binær Til IP'!B5=$AL286,233,'Binær Til IP'!B5=$AL287,234,'Binær Til IP'!B5=$AL288,235,'Binær Til IP'!B5=$AL289,236,'Binær Til IP'!B5=$AL290,237,'Binær Til IP'!B5=$AL291,238,'Binær Til IP'!B5=$AL292,239,'Binær Til IP'!B5=$AL293,240,'Binær Til IP'!B5=$AL294,241,'Binær Til IP'!B5=$AL295,242,'Binær Til IP'!B5=$AL296,243,'Binær Til IP'!B5=$AL297,244,'Binær Til IP'!B5=$AL298,245,'Binær Til IP'!B5=$AL299,246,'Binær Til IP'!B5=$AL300,247,'Binær Til IP'!B5=$AL301,248,'Binær Til IP'!B5=$AL302,249,'Binær Til IP'!B5=$AL303,250,'Binær Til IP'!B5=$AL304,251,'Binær Til IP'!B5&gt;$AL305,0,'Binær Til IP'!B5&lt;$AL180,0)</f>
        <v>0</v>
      </c>
      <c r="AC65" s="27"/>
      <c r="AD65" s="27">
        <f>_xlfn.IFS('Binær Til IP'!F5=$AL180,127,'Binær Til IP'!F5=$AL181,128,'Binær Til IP'!F5=$AL182,129,'Binær Til IP'!F5=$AL183,130,'Binær Til IP'!F5=$AL184,131,'Binær Til IP'!F5=$AL185,132,'Binær Til IP'!F5=$AL186,133,'Binær Til IP'!F5=$AL187,134,'Binær Til IP'!F5=$AL188,135,'Binær Til IP'!F5=$AL189,136,'Binær Til IP'!F5=$AL190,137,'Binær Til IP'!F5=$AL191,138,'Binær Til IP'!F5=$AL192,139,'Binær Til IP'!F5=$AL193,140,'Binær Til IP'!F5=$AL194,141,'Binær Til IP'!F5=$AL195,142,'Binær Til IP'!F5=$AL196,143,'Binær Til IP'!F5=$AL197,144,'Binær Til IP'!F5=$AL198,145,'Binær Til IP'!F5=$AL199,146,'Binær Til IP'!F5=$AL200,147,'Binær Til IP'!F5=$AL201,148,'Binær Til IP'!F5=$AL202,149,'Binær Til IP'!F5=$AL203,150,'Binær Til IP'!F5=$AL204,151,'Binær Til IP'!F5=$AL205,152,'Binær Til IP'!F5=$AL206,153,'Binær Til IP'!F5=$AL207,154,'Binær Til IP'!F5=$AL208,155,'Binær Til IP'!F5=$AL209,156,'Binær Til IP'!F5=$AL210,157,'Binær Til IP'!F5=$AL211,158,'Binær Til IP'!F5=$AL212,159,'Binær Til IP'!F5=$AL213,160,'Binær Til IP'!F5=$AL214,161,'Binær Til IP'!F5=$AL215,162,'Binær Til IP'!F5=$AL216,163,'Binær Til IP'!F5=$AL217,164,'Binær Til IP'!F5=$AL218,165,'Binær Til IP'!F5=$AL219,166,'Binær Til IP'!F5=$AL220,167,'Binær Til IP'!F5=$AL221,168,'Binær Til IP'!F5=$AL222,169,'Binær Til IP'!F5=$AL223,170,'Binær Til IP'!F5=$AL224,171,'Binær Til IP'!F5=$AL225,172,'Binær Til IP'!F5=$AL226,173,'Binær Til IP'!F5=$AL227,174,'Binær Til IP'!F5=$AL228,175,'Binær Til IP'!F5=$AL229,176,'Binær Til IP'!F5=$AL230,177,'Binær Til IP'!F5=$AL231,178,'Binær Til IP'!F5=$AL232,179,'Binær Til IP'!F5=$AL233,180,'Binær Til IP'!F5=$AL234,181,'Binær Til IP'!F5=$AL235,182,'Binær Til IP'!F5=$AL236,183,'Binær Til IP'!F5=$AL237,184,'Binær Til IP'!F5=$AL238,185,'Binær Til IP'!F5=$AL239,186,'Binær Til IP'!F5=$AL240,187,'Binær Til IP'!F5=$AL241,188,'Binær Til IP'!F5=$AL242,189,'Binær Til IP'!F5=$AL243,190,'Binær Til IP'!F5=$AL244,191,'Binær Til IP'!F5=$AL245,192,'Binær Til IP'!F5=$AL246,193,'Binær Til IP'!F5=$AL247,194,'Binær Til IP'!F5=$AL248,195,'Binær Til IP'!F5=$AL249,196,'Binær Til IP'!F5=$AL250,197,'Binær Til IP'!F5=$AL251,198,'Binær Til IP'!F5=$AL252,199,'Binær Til IP'!F5=$AL253,200,'Binær Til IP'!F5=$AL254,201,'Binær Til IP'!F5=$AL255,202,'Binær Til IP'!F5=$AL256,203,'Binær Til IP'!F5=$AL257,204,'Binær Til IP'!F5=$AL258,205,'Binær Til IP'!F5=$AL259,206,'Binær Til IP'!F5=$AL260,207,'Binær Til IP'!F5=$AL261,208,'Binær Til IP'!F5=$AL262,209,'Binær Til IP'!F5=$AL263,210,'Binær Til IP'!F5=$AL264,211,'Binær Til IP'!F5=$AL265,212,'Binær Til IP'!F5=$AL266,213,'Binær Til IP'!F5=$AL267,214,'Binær Til IP'!F5=$AL268,215,'Binær Til IP'!F5=$AL269,216,'Binær Til IP'!F5=$AL270,217,'Binær Til IP'!F5=$AL271,218,'Binær Til IP'!F5=$AL272,219,'Binær Til IP'!F5=$AL273,220,'Binær Til IP'!F5=$AL274,221,'Binær Til IP'!F5=$AL275,222,'Binær Til IP'!F5=$AL276,223,'Binær Til IP'!F5=$AL277,224,'Binær Til IP'!F5=$AL278,225,'Binær Til IP'!F5=$AL279,226,'Binær Til IP'!F5=$AL280,227,'Binær Til IP'!F5=$AL281,228,'Binær Til IP'!F5=$AL282,229,'Binær Til IP'!F5=$AL283,230,'Binær Til IP'!F5=$AL284,231,'Binær Til IP'!F5=$AL285,232,'Binær Til IP'!F5=$AL286,233,'Binær Til IP'!F5=$AL287,234,'Binær Til IP'!F5=$AL288,235,'Binær Til IP'!F5=$AL289,236,'Binær Til IP'!F5=$AL290,237,'Binær Til IP'!F5=$AL291,238,'Binær Til IP'!F5=$AL292,239,'Binær Til IP'!F5=$AL293,240,'Binær Til IP'!F5=$AL294,241,'Binær Til IP'!F5=$AL295,242,'Binær Til IP'!F5=$AL296,243,'Binær Til IP'!F5=$AL297,244,'Binær Til IP'!F5=$AL298,245,'Binær Til IP'!F5=$AL299,246,'Binær Til IP'!F5=$AL300,247,'Binær Til IP'!F5=$AL301,248,'Binær Til IP'!F5=$AL302,249,'Binær Til IP'!F5=$AL303,250,'Binær Til IP'!F5=$AL304,251,'Binær Til IP'!F5&gt;$AL305,0,'Binær Til IP'!F5&lt;$AL180,0)</f>
        <v>0</v>
      </c>
      <c r="AE65" s="27"/>
      <c r="AF65" s="27">
        <f>_xlfn.IFS('Binær Til IP'!J5=$AL180,127,'Binær Til IP'!J5=$AL181,128,'Binær Til IP'!J5=$AL182,129,'Binær Til IP'!J5=$AL183,130,'Binær Til IP'!J5=$AL184,131,'Binær Til IP'!J5=$AL185,132,'Binær Til IP'!J5=$AL186,133,'Binær Til IP'!J5=$AL187,134,'Binær Til IP'!J5=$AL188,135,'Binær Til IP'!J5=$AL189,136,'Binær Til IP'!J5=$AL190,137,'Binær Til IP'!J5=$AL191,138,'Binær Til IP'!J5=$AL192,139,'Binær Til IP'!J5=$AL193,140,'Binær Til IP'!J5=$AL194,141,'Binær Til IP'!J5=$AL195,142,'Binær Til IP'!J5=$AL196,143,'Binær Til IP'!J5=$AL197,144,'Binær Til IP'!J5=$AL198,145,'Binær Til IP'!J5=$AL199,146,'Binær Til IP'!J5=$AL200,147,'Binær Til IP'!J5=$AL201,148,'Binær Til IP'!J5=$AL202,149,'Binær Til IP'!J5=$AL203,150,'Binær Til IP'!J5=$AL204,151,'Binær Til IP'!J5=$AL205,152,'Binær Til IP'!J5=$AL206,153,'Binær Til IP'!J5=$AL207,154,'Binær Til IP'!J5=$AL208,155,'Binær Til IP'!J5=$AL209,156,'Binær Til IP'!J5=$AL210,157,'Binær Til IP'!J5=$AL211,158,'Binær Til IP'!J5=$AL212,159,'Binær Til IP'!J5=$AL213,160,'Binær Til IP'!J5=$AL214,161,'Binær Til IP'!J5=$AL215,162,'Binær Til IP'!J5=$AL216,163,'Binær Til IP'!J5=$AL217,164,'Binær Til IP'!J5=$AL218,165,'Binær Til IP'!J5=$AL219,166,'Binær Til IP'!J5=$AL220,167,'Binær Til IP'!J5=$AL221,168,'Binær Til IP'!J5=$AL222,169,'Binær Til IP'!J5=$AL223,170,'Binær Til IP'!J5=$AL224,171,'Binær Til IP'!J5=$AL225,172,'Binær Til IP'!J5=$AL226,173,'Binær Til IP'!J5=$AL227,174,'Binær Til IP'!J5=$AL228,175,'Binær Til IP'!J5=$AL229,176,'Binær Til IP'!J5=$AL230,177,'Binær Til IP'!J5=$AL231,178,'Binær Til IP'!J5=$AL232,179,'Binær Til IP'!J5=$AL233,180,'Binær Til IP'!J5=$AL234,181,'Binær Til IP'!J5=$AL235,182,'Binær Til IP'!J5=$AL236,183,'Binær Til IP'!J5=$AL237,184,'Binær Til IP'!J5=$AL238,185,'Binær Til IP'!J5=$AL239,186,'Binær Til IP'!J5=$AL240,187,'Binær Til IP'!J5=$AL241,188,'Binær Til IP'!J5=$AL242,189,'Binær Til IP'!J5=$AL243,190,'Binær Til IP'!J5=$AL244,191,'Binær Til IP'!J5=$AL245,192,'Binær Til IP'!J5=$AL246,193,'Binær Til IP'!J5=$AL247,194,'Binær Til IP'!J5=$AL248,195,'Binær Til IP'!J5=$AL249,196,'Binær Til IP'!J5=$AL250,197,'Binær Til IP'!J5=$AL251,198,'Binær Til IP'!J5=$AL252,199,'Binær Til IP'!J5=$AL253,200,'Binær Til IP'!J5=$AL254,201,'Binær Til IP'!J5=$AL255,202,'Binær Til IP'!J5=$AL256,203,'Binær Til IP'!J5=$AL257,204,'Binær Til IP'!J5=$AL258,205,'Binær Til IP'!J5=$AL259,206,'Binær Til IP'!J5=$AL260,207,'Binær Til IP'!J5=$AL261,208,'Binær Til IP'!J5=$AL262,209,'Binær Til IP'!J5=$AL263,210,'Binær Til IP'!J5=$AL264,211,'Binær Til IP'!J5=$AL265,212,'Binær Til IP'!J5=$AL266,213,'Binær Til IP'!J5=$AL267,214,'Binær Til IP'!J5=$AL268,215,'Binær Til IP'!J5=$AL269,216,'Binær Til IP'!J5=$AL270,217,'Binær Til IP'!J5=$AL271,218,'Binær Til IP'!J5=$AL272,219,'Binær Til IP'!J5=$AL273,220,'Binær Til IP'!J5=$AL274,221,'Binær Til IP'!J5=$AL275,222,'Binær Til IP'!J5=$AL276,223,'Binær Til IP'!J5=$AL277,224,'Binær Til IP'!J5=$AL278,225,'Binær Til IP'!J5=$AL279,226,'Binær Til IP'!J5=$AL280,227,'Binær Til IP'!J5=$AL281,228,'Binær Til IP'!J5=$AL282,229,'Binær Til IP'!J5=$AL283,230,'Binær Til IP'!J5=$AL284,231,'Binær Til IP'!J5=$AL285,232,'Binær Til IP'!J5=$AL286,233,'Binær Til IP'!J5=$AL287,234,'Binær Til IP'!J5=$AL288,235,'Binær Til IP'!J5=$AL289,236,'Binær Til IP'!J5=$AL290,237,'Binær Til IP'!J5=$AL291,238,'Binær Til IP'!J5=$AL292,239,'Binær Til IP'!J5=$AL293,240,'Binær Til IP'!J5=$AL294,241,'Binær Til IP'!J5=$AL295,242,'Binær Til IP'!J5=$AL296,243,'Binær Til IP'!J5=$AL297,244,'Binær Til IP'!J5=$AL298,245,'Binær Til IP'!J5=$AL299,246,'Binær Til IP'!J5=$AL300,247,'Binær Til IP'!J5=$AL301,248,'Binær Til IP'!J5=$AL302,249,'Binær Til IP'!J5=$AL303,250,'Binær Til IP'!J5=$AL304,251,'Binær Til IP'!J5&gt;$AL305,0,'Binær Til IP'!J5&lt;$AL180,0)</f>
        <v>0</v>
      </c>
      <c r="AG65" s="27"/>
      <c r="AH65" s="27">
        <f>_xlfn.IFS('Binær Til IP'!N5=$AL180,127,'Binær Til IP'!N5=$AL181,128,'Binær Til IP'!N5=$AL182,129,'Binær Til IP'!N5=$AL183,130,'Binær Til IP'!N5=$AL184,131,'Binær Til IP'!N5=$AL185,132,'Binær Til IP'!N5=$AL186,133,'Binær Til IP'!N5=$AL187,134,'Binær Til IP'!N5=$AL188,135,'Binær Til IP'!N5=$AL189,136,'Binær Til IP'!N5=$AL190,137,'Binær Til IP'!N5=$AL191,138,'Binær Til IP'!N5=$AL192,139,'Binær Til IP'!N5=$AL193,140,'Binær Til IP'!N5=$AL194,141,'Binær Til IP'!N5=$AL195,142,'Binær Til IP'!N5=$AL196,143,'Binær Til IP'!N5=$AL197,144,'Binær Til IP'!N5=$AL198,145,'Binær Til IP'!N5=$AL199,146,'Binær Til IP'!N5=$AL200,147,'Binær Til IP'!N5=$AL201,148,'Binær Til IP'!N5=$AL202,149,'Binær Til IP'!N5=$AL203,150,'Binær Til IP'!N5=$AL204,151,'Binær Til IP'!N5=$AL205,152,'Binær Til IP'!N5=$AL206,153,'Binær Til IP'!N5=$AL207,154,'Binær Til IP'!N5=$AL208,155,'Binær Til IP'!N5=$AL209,156,'Binær Til IP'!N5=$AL210,157,'Binær Til IP'!N5=$AL211,158,'Binær Til IP'!N5=$AL212,159,'Binær Til IP'!N5=$AL213,160,'Binær Til IP'!N5=$AL214,161,'Binær Til IP'!N5=$AL215,162,'Binær Til IP'!N5=$AL216,163,'Binær Til IP'!N5=$AL217,164,'Binær Til IP'!N5=$AL218,165,'Binær Til IP'!N5=$AL219,166,'Binær Til IP'!N5=$AL220,167,'Binær Til IP'!N5=$AL221,168,'Binær Til IP'!N5=$AL222,169,'Binær Til IP'!N5=$AL223,170,'Binær Til IP'!N5=$AL224,171,'Binær Til IP'!N5=$AL225,172,'Binær Til IP'!N5=$AL226,173,'Binær Til IP'!N5=$AL227,174,'Binær Til IP'!N5=$AL228,175,'Binær Til IP'!N5=$AL229,176,'Binær Til IP'!N5=$AL230,177,'Binær Til IP'!N5=$AL231,178,'Binær Til IP'!N5=$AL232,179,'Binær Til IP'!N5=$AL233,180,'Binær Til IP'!N5=$AL234,181,'Binær Til IP'!N5=$AL235,182,'Binær Til IP'!N5=$AL236,183,'Binær Til IP'!N5=$AL237,184,'Binær Til IP'!N5=$AL238,185,'Binær Til IP'!N5=$AL239,186,'Binær Til IP'!N5=$AL240,187,'Binær Til IP'!N5=$AL241,188,'Binær Til IP'!N5=$AL242,189,'Binær Til IP'!N5=$AL243,190,'Binær Til IP'!N5=$AL244,191,'Binær Til IP'!N5=$AL245,192,'Binær Til IP'!N5=$AL246,193,'Binær Til IP'!N5=$AL247,194,'Binær Til IP'!N5=$AL248,195,'Binær Til IP'!N5=$AL249,196,'Binær Til IP'!N5=$AL250,197,'Binær Til IP'!N5=$AL251,198,'Binær Til IP'!N5=$AL252,199,'Binær Til IP'!N5=$AL253,200,'Binær Til IP'!N5=$AL254,201,'Binær Til IP'!N5=$AL255,202,'Binær Til IP'!N5=$AL256,203,'Binær Til IP'!N5=$AL257,204,'Binær Til IP'!N5=$AL258,205,'Binær Til IP'!N5=$AL259,206,'Binær Til IP'!N5=$AL260,207,'Binær Til IP'!N5=$AL261,208,'Binær Til IP'!N5=$AL262,209,'Binær Til IP'!N5=$AL263,210,'Binær Til IP'!N5=$AL264,211,'Binær Til IP'!N5=$AL265,212,'Binær Til IP'!N5=$AL266,213,'Binær Til IP'!N5=$AL267,214,'Binær Til IP'!N5=$AL268,215,'Binær Til IP'!N5=$AL269,216,'Binær Til IP'!N5=$AL270,217,'Binær Til IP'!N5=$AL271,218,'Binær Til IP'!N5=$AL272,219,'Binær Til IP'!N5=$AL273,220,'Binær Til IP'!N5=$AL274,221,'Binær Til IP'!N5=$AL275,222,'Binær Til IP'!N5=$AL276,223,'Binær Til IP'!N5=$AL277,224,'Binær Til IP'!N5=$AL278,225,'Binær Til IP'!N5=$AL279,226,'Binær Til IP'!N5=$AL280,227,'Binær Til IP'!N5=$AL281,228,'Binær Til IP'!N5=$AL282,229,'Binær Til IP'!N5=$AL283,230,'Binær Til IP'!N5=$AL284,231,'Binær Til IP'!N5=$AL285,232,'Binær Til IP'!N5=$AL286,233,'Binær Til IP'!N5=$AL287,234,'Binær Til IP'!N5=$AL288,235,'Binær Til IP'!N5=$AL289,236,'Binær Til IP'!N5=$AL290,237,'Binær Til IP'!N5=$AL291,238,'Binær Til IP'!N5=$AL292,239,'Binær Til IP'!N5=$AL293,240,'Binær Til IP'!N5=$AL294,241,'Binær Til IP'!N5=$AL295,242,'Binær Til IP'!N5=$AL296,243,'Binær Til IP'!N5=$AL297,244,'Binær Til IP'!N5=$AL298,245,'Binær Til IP'!N5=$AL299,246,'Binær Til IP'!N5=$AL300,247,'Binær Til IP'!N5=$AL301,248,'Binær Til IP'!N5=$AL302,249,'Binær Til IP'!N5=$AL303,250,'Binær Til IP'!N5=$AL304,251,'Binær Til IP'!N5&gt;$AL305,0,'Binær Til IP'!N5&lt;$AL180,0)</f>
        <v>0</v>
      </c>
      <c r="AI65" s="34"/>
      <c r="AJ65" s="34"/>
      <c r="AK65" s="34"/>
      <c r="AL65" s="50" t="s">
        <v>29</v>
      </c>
      <c r="AM65" s="34"/>
      <c r="AN65" s="35"/>
    </row>
    <row r="66" spans="3:40" ht="18.75" x14ac:dyDescent="0.3">
      <c r="C66" s="33"/>
      <c r="D66" s="49">
        <v>0</v>
      </c>
      <c r="E66" s="49">
        <v>0</v>
      </c>
      <c r="F66" s="49">
        <v>0</v>
      </c>
      <c r="G66" s="49">
        <v>0</v>
      </c>
      <c r="H66" s="49">
        <v>1</v>
      </c>
      <c r="I66" s="49">
        <v>1</v>
      </c>
      <c r="J66" s="49">
        <v>0</v>
      </c>
      <c r="K66" s="49">
        <v>1</v>
      </c>
      <c r="L66" s="34"/>
      <c r="M66" s="15"/>
      <c r="N66" s="16" t="e">
        <f>_xlfn.IFS('IP Til Binær'!$T$4=128,D181,'IP Til Binær'!$T$4=129,D182,'IP Til Binær'!$T$4=130,D183,'IP Til Binær'!$T$4=131,D184,'IP Til Binær'!$T$4=132,D185,'IP Til Binær'!$T$4=133,D186,'IP Til Binær'!$T$4=134,D187,'IP Til Binær'!$T$4=135,D188,'IP Til Binær'!$T$4=136,D189,'IP Til Binær'!$T$4=137,D190,'IP Til Binær'!$T$4=138,D191,'IP Til Binær'!$T$4=139,D192,'IP Til Binær'!$T$4=140,D193,'IP Til Binær'!$T$4=141,D194,'IP Til Binær'!$T$4=142,D195,'IP Til Binær'!$T$4=143,D196,'IP Til Binær'!$T$4=144,D197,'IP Til Binær'!$T$4=145,D198,'IP Til Binær'!$T$4=146,D199,'IP Til Binær'!$T$4=147,D200,'IP Til Binær'!$T$4=148,D201,'IP Til Binær'!$T$4=149,D202,'IP Til Binær'!$T$4=150,D203,'IP Til Binær'!$T$4=151,D204,'IP Til Binær'!$T$4=152,D205,'IP Til Binær'!$T$4=153,D206,'IP Til Binær'!$T$4=154,D207,'IP Til Binær'!$T$4=155,D208,'IP Til Binær'!$T$4=156,D209,'IP Til Binær'!$T$4=157,D210,'IP Til Binær'!$T$4=158,D211,'IP Til Binær'!$T$4=159,D212,'IP Til Binær'!$T$4=160,D213,'IP Til Binær'!$T$4=161,D214,'IP Til Binær'!$T$4=162,D215,'IP Til Binær'!$T$4=163,D216,'IP Til Binær'!$T$4=164,D217,'IP Til Binær'!$T$4=165,D218,'IP Til Binær'!$T$4=166,D219,'IP Til Binær'!$T$4=167,D220,'IP Til Binær'!$T$4=168,D221,'IP Til Binær'!$T$4=169,D222,'IP Til Binær'!$T$4=170,D223,'IP Til Binær'!$T$4=171,D224,'IP Til Binær'!$T$4=172,D225,'IP Til Binær'!$T$4=173,D226,'IP Til Binær'!$T$4=174,D227,'IP Til Binær'!$T$4=175,D228,'IP Til Binær'!$T$4=176,D229,'IP Til Binær'!$T$4=177,D230,'IP Til Binær'!$T$4=178,D231,'IP Til Binær'!$T$4=179,D232,'IP Til Binær'!$T$4=180,D233,'IP Til Binær'!$T$4=181,D234,'IP Til Binær'!$T$4=182,D235,'IP Til Binær'!$T$4=183,D236,'IP Til Binær'!$T$4=184,D237,'IP Til Binær'!$T$4=185,D238,'IP Til Binær'!$T$4=186,D239,'IP Til Binær'!$T$4=187,D240,'IP Til Binær'!$T$4=188,D241,'IP Til Binær'!$T$4=189,D242,'IP Til Binær'!$T$4=190,D243,'IP Til Binær'!$T$4=191,D244,'IP Til Binær'!$T$4=192,D245,'IP Til Binær'!$T$4=193,D246,'IP Til Binær'!$T$4=194,D247,'IP Til Binær'!$T$4=195,D248,'IP Til Binær'!$T$4=196,D249,'IP Til Binær'!$T$4=197,D250,'IP Til Binær'!$T$4=198,D251,'IP Til Binær'!$T$4=199,D252,'IP Til Binær'!$T$4=200,D253,'IP Til Binær'!$T$4=201,D254,'IP Til Binær'!$T$4=202,D255,'IP Til Binær'!$T$4=203,D256,'IP Til Binær'!$T$4=204,D257,'IP Til Binær'!$T$4=205,D258,'IP Til Binær'!$T$4=206,D259,'IP Til Binær'!$T$4=207,D260,'IP Til Binær'!$T$4=208,D261,'IP Til Binær'!$T$4=209,D262,'IP Til Binær'!$T$4=210,D263,'IP Til Binær'!$T$4=211,D264,'IP Til Binær'!$T$4=212,D265,'IP Til Binær'!$T$4=213,D266,'IP Til Binær'!$T$4=214,D267,'IP Til Binær'!$T$4=215,D268,'IP Til Binær'!$T$4=216,D269,'IP Til Binær'!$T$4=217,D270,'IP Til Binær'!$T$4=218,D271,'IP Til Binær'!$T$4=219,D272,'IP Til Binær'!$T$4=220,D273,'IP Til Binær'!$T$4=221,D274,'IP Til Binær'!$T$4=222,D275,'IP Til Binær'!$T$4=223,D276,'IP Til Binær'!$T$4=224,D277,'IP Til Binær'!$T$4=225,D278,'IP Til Binær'!$T$4=226,D279,'IP Til Binær'!$T$4=227,D280,'IP Til Binær'!$T$4=228,D281,'IP Til Binær'!$T$4=229,D282,'IP Til Binær'!$T$4=230,D283,'IP Til Binær'!$T$4=231,D284,'IP Til Binær'!$T$4=232,D285,'IP Til Binær'!$T$4=233,D286,'IP Til Binær'!$T$4=234,D287,'IP Til Binær'!$T$4=235,D288,'IP Til Binær'!$T$4=236,D289,'IP Til Binær'!$T$4=237,D290,'IP Til Binær'!$T$4=238,D291,'IP Til Binær'!$T$4=239,D292,'IP Til Binær'!$T$4=240,D293,'IP Til Binær'!$T$4=241,D294,'IP Til Binær'!$T$4=242,D295,'IP Til Binær'!$T$4=243,D296,'IP Til Binær'!$T$4=244,D297,'IP Til Binær'!$T$4=245,D298,'IP Til Binær'!$T$4=246,D299,'IP Til Binær'!$T$4=247,D300,'IP Til Binær'!$T$4=248,D301,'IP Til Binær'!$T$4=249,D302,'IP Til Binær'!$T$4=250,D303,'IP Til Binær'!$T$4=251,D304,'IP Til Binær'!$T$4=252,D305,'IP Til Binær'!$T$4=253,D306,'IP Til Binær'!$T$4=254,D307)</f>
        <v>#N/A</v>
      </c>
      <c r="O66" s="16" t="e">
        <f>_xlfn.IFS('IP Til Binær'!$T$4=128,E181,'IP Til Binær'!$T$4=129,E182,'IP Til Binær'!$T$4=130,E183,'IP Til Binær'!$T$4=131,E184,'IP Til Binær'!$T$4=132,E185,'IP Til Binær'!$T$4=133,E186,'IP Til Binær'!$T$4=134,E187,'IP Til Binær'!$T$4=135,E188,'IP Til Binær'!$T$4=136,E189,'IP Til Binær'!$T$4=137,E190,'IP Til Binær'!$T$4=138,E191,'IP Til Binær'!$T$4=139,E192,'IP Til Binær'!$T$4=140,E193,'IP Til Binær'!$T$4=141,E194,'IP Til Binær'!$T$4=142,E195,'IP Til Binær'!$T$4=143,E196,'IP Til Binær'!$T$4=144,E197,'IP Til Binær'!$T$4=145,E198,'IP Til Binær'!$T$4=146,E199,'IP Til Binær'!$T$4=147,E200,'IP Til Binær'!$T$4=148,E201,'IP Til Binær'!$T$4=149,E202,'IP Til Binær'!$T$4=150,E203,'IP Til Binær'!$T$4=151,E204,'IP Til Binær'!$T$4=152,E205,'IP Til Binær'!$T$4=153,E206,'IP Til Binær'!$T$4=154,E207,'IP Til Binær'!$T$4=155,E208,'IP Til Binær'!$T$4=156,E209,'IP Til Binær'!$T$4=157,E210,'IP Til Binær'!$T$4=158,E211,'IP Til Binær'!$T$4=159,E212,'IP Til Binær'!$T$4=160,E213,'IP Til Binær'!$T$4=161,E214,'IP Til Binær'!$T$4=162,E215,'IP Til Binær'!$T$4=163,E216,'IP Til Binær'!$T$4=164,E217,'IP Til Binær'!$T$4=165,E218,'IP Til Binær'!$T$4=166,E219,'IP Til Binær'!$T$4=167,E220,'IP Til Binær'!$T$4=168,E221,'IP Til Binær'!$T$4=169,E222,'IP Til Binær'!$T$4=170,E223,'IP Til Binær'!$T$4=171,E224,'IP Til Binær'!$T$4=172,E225,'IP Til Binær'!$T$4=173,E226,'IP Til Binær'!$T$4=174,E227,'IP Til Binær'!$T$4=175,E228,'IP Til Binær'!$T$4=176,E229,'IP Til Binær'!$T$4=177,E230,'IP Til Binær'!$T$4=178,E231,'IP Til Binær'!$T$4=179,E232,'IP Til Binær'!$T$4=180,E233,'IP Til Binær'!$T$4=181,E234,'IP Til Binær'!$T$4=182,E235,'IP Til Binær'!$T$4=183,E236,'IP Til Binær'!$T$4=184,E237,'IP Til Binær'!$T$4=185,E238,'IP Til Binær'!$T$4=186,E239,'IP Til Binær'!$T$4=187,E240,'IP Til Binær'!$T$4=188,E241,'IP Til Binær'!$T$4=189,E242,'IP Til Binær'!$T$4=190,E243,'IP Til Binær'!$T$4=191,E244,'IP Til Binær'!$T$4=192,E245,'IP Til Binær'!$T$4=193,E246,'IP Til Binær'!$T$4=194,E247,'IP Til Binær'!$T$4=195,E248,'IP Til Binær'!$T$4=196,E249,'IP Til Binær'!$T$4=197,E250,'IP Til Binær'!$T$4=198,E251,'IP Til Binær'!$T$4=199,E252,'IP Til Binær'!$T$4=200,E253,'IP Til Binær'!$T$4=201,E254,'IP Til Binær'!$T$4=202,E255,'IP Til Binær'!$T$4=203,E256,'IP Til Binær'!$T$4=204,E257,'IP Til Binær'!$T$4=205,E258,'IP Til Binær'!$T$4=206,E259,'IP Til Binær'!$T$4=207,E260,'IP Til Binær'!$T$4=208,E261,'IP Til Binær'!$T$4=209,E262,'IP Til Binær'!$T$4=210,E263,'IP Til Binær'!$T$4=211,E264,'IP Til Binær'!$T$4=212,E265,'IP Til Binær'!$T$4=213,E266,'IP Til Binær'!$T$4=214,E267,'IP Til Binær'!$T$4=215,E268,'IP Til Binær'!$T$4=216,E269,'IP Til Binær'!$T$4=217,E270,'IP Til Binær'!$T$4=218,E271,'IP Til Binær'!$T$4=219,E272,'IP Til Binær'!$T$4=220,E273,'IP Til Binær'!$T$4=221,E274,'IP Til Binær'!$T$4=222,E275,'IP Til Binær'!$T$4=223,E276,'IP Til Binær'!$T$4=224,E277,'IP Til Binær'!$T$4=225,E278,'IP Til Binær'!$T$4=226,E279,'IP Til Binær'!$T$4=227,E280,'IP Til Binær'!$T$4=228,E281,'IP Til Binær'!$T$4=229,E282,'IP Til Binær'!$T$4=230,E283,'IP Til Binær'!$T$4=231,E284,'IP Til Binær'!$T$4=232,E285,'IP Til Binær'!$T$4=233,E286,'IP Til Binær'!$T$4=234,E287,'IP Til Binær'!$T$4=235,E288,'IP Til Binær'!$T$4=236,E289,'IP Til Binær'!$T$4=237,E290,'IP Til Binær'!$T$4=238,E291,'IP Til Binær'!$T$4=239,E292,'IP Til Binær'!$T$4=240,E293,'IP Til Binær'!$T$4=241,E294,'IP Til Binær'!$T$4=242,E295,'IP Til Binær'!$T$4=243,E296,'IP Til Binær'!$T$4=244,E297,'IP Til Binær'!$T$4=245,E298,'IP Til Binær'!$T$4=246,E299,'IP Til Binær'!$T$4=247,E300,'IP Til Binær'!$T$4=248,E301,'IP Til Binær'!$T$4=249,E302,'IP Til Binær'!$T$4=250,E303,'IP Til Binær'!$T$4=251,E304,'IP Til Binær'!$T$4=252,E305,'IP Til Binær'!$T$4=253,E306,'IP Til Binær'!$T$4=254,E307)</f>
        <v>#N/A</v>
      </c>
      <c r="P66" s="16" t="e">
        <f>_xlfn.IFS('IP Til Binær'!$T$4=128,F181,'IP Til Binær'!$T$4=129,F182,'IP Til Binær'!$T$4=130,F183,'IP Til Binær'!$T$4=131,F184,'IP Til Binær'!$T$4=132,F185,'IP Til Binær'!$T$4=133,F186,'IP Til Binær'!$T$4=134,F187,'IP Til Binær'!$T$4=135,F188,'IP Til Binær'!$T$4=136,F189,'IP Til Binær'!$T$4=137,F190,'IP Til Binær'!$T$4=138,F191,'IP Til Binær'!$T$4=139,F192,'IP Til Binær'!$T$4=140,F193,'IP Til Binær'!$T$4=141,F194,'IP Til Binær'!$T$4=142,F195,'IP Til Binær'!$T$4=143,F196,'IP Til Binær'!$T$4=144,F197,'IP Til Binær'!$T$4=145,F198,'IP Til Binær'!$T$4=146,F199,'IP Til Binær'!$T$4=147,F200,'IP Til Binær'!$T$4=148,F201,'IP Til Binær'!$T$4=149,F202,'IP Til Binær'!$T$4=150,F203,'IP Til Binær'!$T$4=151,F204,'IP Til Binær'!$T$4=152,F205,'IP Til Binær'!$T$4=153,F206,'IP Til Binær'!$T$4=154,F207,'IP Til Binær'!$T$4=155,F208,'IP Til Binær'!$T$4=156,F209,'IP Til Binær'!$T$4=157,F210,'IP Til Binær'!$T$4=158,F211,'IP Til Binær'!$T$4=159,F212,'IP Til Binær'!$T$4=160,F213,'IP Til Binær'!$T$4=161,F214,'IP Til Binær'!$T$4=162,F215,'IP Til Binær'!$T$4=163,F216,'IP Til Binær'!$T$4=164,F217,'IP Til Binær'!$T$4=165,F218,'IP Til Binær'!$T$4=166,F219,'IP Til Binær'!$T$4=167,F220,'IP Til Binær'!$T$4=168,F221,'IP Til Binær'!$T$4=169,F222,'IP Til Binær'!$T$4=170,F223,'IP Til Binær'!$T$4=171,F224,'IP Til Binær'!$T$4=172,F225,'IP Til Binær'!$T$4=173,F226,'IP Til Binær'!$T$4=174,F227,'IP Til Binær'!$T$4=175,F228,'IP Til Binær'!$T$4=176,F229,'IP Til Binær'!$T$4=177,F230,'IP Til Binær'!$T$4=178,F231,'IP Til Binær'!$T$4=179,F232,'IP Til Binær'!$T$4=180,F233,'IP Til Binær'!$T$4=181,F234,'IP Til Binær'!$T$4=182,F235,'IP Til Binær'!$T$4=183,F236,'IP Til Binær'!$T$4=184,F237,'IP Til Binær'!$T$4=185,F238,'IP Til Binær'!$T$4=186,F239,'IP Til Binær'!$T$4=187,F240,'IP Til Binær'!$T$4=188,F241,'IP Til Binær'!$T$4=189,F242,'IP Til Binær'!$T$4=190,F243,'IP Til Binær'!$T$4=191,F244,'IP Til Binær'!$T$4=192,F245,'IP Til Binær'!$T$4=193,F246,'IP Til Binær'!$T$4=194,F247,'IP Til Binær'!$T$4=195,F248,'IP Til Binær'!$T$4=196,F249,'IP Til Binær'!$T$4=197,F250,'IP Til Binær'!$T$4=198,F251,'IP Til Binær'!$T$4=199,F252,'IP Til Binær'!$T$4=200,F253,'IP Til Binær'!$T$4=201,F254,'IP Til Binær'!$T$4=202,F255,'IP Til Binær'!$T$4=203,F256,'IP Til Binær'!$T$4=204,F257,'IP Til Binær'!$T$4=205,F258,'IP Til Binær'!$T$4=206,F259,'IP Til Binær'!$T$4=207,F260,'IP Til Binær'!$T$4=208,F261,'IP Til Binær'!$T$4=209,F262,'IP Til Binær'!$T$4=210,F263,'IP Til Binær'!$T$4=211,F264,'IP Til Binær'!$T$4=212,F265,'IP Til Binær'!$T$4=213,F266,'IP Til Binær'!$T$4=214,F267,'IP Til Binær'!$T$4=215,F268,'IP Til Binær'!$T$4=216,F269,'IP Til Binær'!$T$4=217,F270,'IP Til Binær'!$T$4=218,F271,'IP Til Binær'!$T$4=219,F272,'IP Til Binær'!$T$4=220,F273,'IP Til Binær'!$T$4=221,F274,'IP Til Binær'!$T$4=222,F275,'IP Til Binær'!$T$4=223,F276,'IP Til Binær'!$T$4=224,F277,'IP Til Binær'!$T$4=225,F278,'IP Til Binær'!$T$4=226,F279,'IP Til Binær'!$T$4=227,F280,'IP Til Binær'!$T$4=228,F281,'IP Til Binær'!$T$4=229,F282,'IP Til Binær'!$T$4=230,F283,'IP Til Binær'!$T$4=231,F284,'IP Til Binær'!$T$4=232,F285,'IP Til Binær'!$T$4=233,F286,'IP Til Binær'!$T$4=234,F287,'IP Til Binær'!$T$4=235,F288,'IP Til Binær'!$T$4=236,F289,'IP Til Binær'!$T$4=237,F290,'IP Til Binær'!$T$4=238,F291,'IP Til Binær'!$T$4=239,F292,'IP Til Binær'!$T$4=240,F293,'IP Til Binær'!$T$4=241,F294,'IP Til Binær'!$T$4=242,F295,'IP Til Binær'!$T$4=243,F296,'IP Til Binær'!$T$4=244,F297,'IP Til Binær'!$T$4=245,F298,'IP Til Binær'!$T$4=246,F299,'IP Til Binær'!$T$4=247,F300,'IP Til Binær'!$T$4=248,F301,'IP Til Binær'!$T$4=249,F302,'IP Til Binær'!$T$4=250,F303,'IP Til Binær'!$T$4=251,F304,'IP Til Binær'!$T$4=252,F305,'IP Til Binær'!$T$4=253,F306,'IP Til Binær'!$T$4=254,F307)</f>
        <v>#N/A</v>
      </c>
      <c r="Q66" s="16" t="e">
        <f>_xlfn.IFS('IP Til Binær'!$T$4=128,G181,'IP Til Binær'!$T$4=129,G182,'IP Til Binær'!$T$4=130,G183,'IP Til Binær'!$T$4=131,G184,'IP Til Binær'!$T$4=132,G185,'IP Til Binær'!$T$4=133,G186,'IP Til Binær'!$T$4=134,G187,'IP Til Binær'!$T$4=135,G188,'IP Til Binær'!$T$4=136,G189,'IP Til Binær'!$T$4=137,G190,'IP Til Binær'!$T$4=138,G191,'IP Til Binær'!$T$4=139,G192,'IP Til Binær'!$T$4=140,G193,'IP Til Binær'!$T$4=141,G194,'IP Til Binær'!$T$4=142,G195,'IP Til Binær'!$T$4=143,G196,'IP Til Binær'!$T$4=144,G197,'IP Til Binær'!$T$4=145,G198,'IP Til Binær'!$T$4=146,G199,'IP Til Binær'!$T$4=147,G200,'IP Til Binær'!$T$4=148,G201,'IP Til Binær'!$T$4=149,G202,'IP Til Binær'!$T$4=150,G203,'IP Til Binær'!$T$4=151,G204,'IP Til Binær'!$T$4=152,G205,'IP Til Binær'!$T$4=153,G206,'IP Til Binær'!$T$4=154,G207,'IP Til Binær'!$T$4=155,G208,'IP Til Binær'!$T$4=156,G209,'IP Til Binær'!$T$4=157,G210,'IP Til Binær'!$T$4=158,G211,'IP Til Binær'!$T$4=159,G212,'IP Til Binær'!$T$4=160,G213,'IP Til Binær'!$T$4=161,G214,'IP Til Binær'!$T$4=162,G215,'IP Til Binær'!$T$4=163,G216,'IP Til Binær'!$T$4=164,G217,'IP Til Binær'!$T$4=165,G218,'IP Til Binær'!$T$4=166,G219,'IP Til Binær'!$T$4=167,G220,'IP Til Binær'!$T$4=168,G221,'IP Til Binær'!$T$4=169,G222,'IP Til Binær'!$T$4=170,G223,'IP Til Binær'!$T$4=171,G224,'IP Til Binær'!$T$4=172,G225,'IP Til Binær'!$T$4=173,G226,'IP Til Binær'!$T$4=174,G227,'IP Til Binær'!$T$4=175,G228,'IP Til Binær'!$T$4=176,G229,'IP Til Binær'!$T$4=177,G230,'IP Til Binær'!$T$4=178,G231,'IP Til Binær'!$T$4=179,G232,'IP Til Binær'!$T$4=180,G233,'IP Til Binær'!$T$4=181,G234,'IP Til Binær'!$T$4=182,G235,'IP Til Binær'!$T$4=183,G236,'IP Til Binær'!$T$4=184,G237,'IP Til Binær'!$T$4=185,G238,'IP Til Binær'!$T$4=186,G239,'IP Til Binær'!$T$4=187,G240,'IP Til Binær'!$T$4=188,G241,'IP Til Binær'!$T$4=189,G242,'IP Til Binær'!$T$4=190,G243,'IP Til Binær'!$T$4=191,G244,'IP Til Binær'!$T$4=192,G245,'IP Til Binær'!$T$4=193,G246,'IP Til Binær'!$T$4=194,G247,'IP Til Binær'!$T$4=195,G248,'IP Til Binær'!$T$4=196,G249,'IP Til Binær'!$T$4=197,G250,'IP Til Binær'!$T$4=198,G251,'IP Til Binær'!$T$4=199,G252,'IP Til Binær'!$T$4=200,G253,'IP Til Binær'!$T$4=201,G254,'IP Til Binær'!$T$4=202,G255,'IP Til Binær'!$T$4=203,G256,'IP Til Binær'!$T$4=204,G257,'IP Til Binær'!$T$4=205,G258,'IP Til Binær'!$T$4=206,G259,'IP Til Binær'!$T$4=207,G260,'IP Til Binær'!$T$4=208,G261,'IP Til Binær'!$T$4=209,G262,'IP Til Binær'!$T$4=210,G263,'IP Til Binær'!$T$4=211,G264,'IP Til Binær'!$T$4=212,G265,'IP Til Binær'!$T$4=213,G266,'IP Til Binær'!$T$4=214,G267,'IP Til Binær'!$T$4=215,G268,'IP Til Binær'!$T$4=216,G269,'IP Til Binær'!$T$4=217,G270,'IP Til Binær'!$T$4=218,G271,'IP Til Binær'!$T$4=219,G272,'IP Til Binær'!$T$4=220,G273,'IP Til Binær'!$T$4=221,G274,'IP Til Binær'!$T$4=222,G275,'IP Til Binær'!$T$4=223,G276,'IP Til Binær'!$T$4=224,G277,'IP Til Binær'!$T$4=225,G278,'IP Til Binær'!$T$4=226,G279,'IP Til Binær'!$T$4=227,G280,'IP Til Binær'!$T$4=228,G281,'IP Til Binær'!$T$4=229,G282,'IP Til Binær'!$T$4=230,G283,'IP Til Binær'!$T$4=231,G284,'IP Til Binær'!$T$4=232,G285,'IP Til Binær'!$T$4=233,G286,'IP Til Binær'!$T$4=234,G287,'IP Til Binær'!$T$4=235,G288,'IP Til Binær'!$T$4=236,G289,'IP Til Binær'!$T$4=237,G290,'IP Til Binær'!$T$4=238,G291,'IP Til Binær'!$T$4=239,G292,'IP Til Binær'!$T$4=240,G293,'IP Til Binær'!$T$4=241,G294,'IP Til Binær'!$T$4=242,G295,'IP Til Binær'!$T$4=243,G296,'IP Til Binær'!$T$4=244,G297,'IP Til Binær'!$T$4=245,G298,'IP Til Binær'!$T$4=246,G299,'IP Til Binær'!$T$4=247,G300,'IP Til Binær'!$T$4=248,G301,'IP Til Binær'!$T$4=249,G302,'IP Til Binær'!$T$4=250,G303,'IP Til Binær'!$T$4=251,G304,'IP Til Binær'!$T$4=252,G305,'IP Til Binær'!$T$4=253,G306,'IP Til Binær'!$T$4=254,G307)</f>
        <v>#N/A</v>
      </c>
      <c r="R66" s="16" t="e">
        <f>_xlfn.IFS('IP Til Binær'!$T$4=128,H181,'IP Til Binær'!$T$4=129,H182,'IP Til Binær'!$T$4=130,H183,'IP Til Binær'!$T$4=131,H184,'IP Til Binær'!$T$4=132,H185,'IP Til Binær'!$T$4=133,H186,'IP Til Binær'!$T$4=134,H187,'IP Til Binær'!$T$4=135,H188,'IP Til Binær'!$T$4=136,H189,'IP Til Binær'!$T$4=137,H190,'IP Til Binær'!$T$4=138,H191,'IP Til Binær'!$T$4=139,H192,'IP Til Binær'!$T$4=140,H193,'IP Til Binær'!$T$4=141,H194,'IP Til Binær'!$T$4=142,H195,'IP Til Binær'!$T$4=143,H196,'IP Til Binær'!$T$4=144,H197,'IP Til Binær'!$T$4=145,H198,'IP Til Binær'!$T$4=146,H199,'IP Til Binær'!$T$4=147,H200,'IP Til Binær'!$T$4=148,H201,'IP Til Binær'!$T$4=149,H202,'IP Til Binær'!$T$4=150,H203,'IP Til Binær'!$T$4=151,H204,'IP Til Binær'!$T$4=152,H205,'IP Til Binær'!$T$4=153,H206,'IP Til Binær'!$T$4=154,H207,'IP Til Binær'!$T$4=155,H208,'IP Til Binær'!$T$4=156,H209,'IP Til Binær'!$T$4=157,H210,'IP Til Binær'!$T$4=158,H211,'IP Til Binær'!$T$4=159,H212,'IP Til Binær'!$T$4=160,H213,'IP Til Binær'!$T$4=161,H214,'IP Til Binær'!$T$4=162,H215,'IP Til Binær'!$T$4=163,H216,'IP Til Binær'!$T$4=164,H217,'IP Til Binær'!$T$4=165,H218,'IP Til Binær'!$T$4=166,H219,'IP Til Binær'!$T$4=167,H220,'IP Til Binær'!$T$4=168,H221,'IP Til Binær'!$T$4=169,H222,'IP Til Binær'!$T$4=170,H223,'IP Til Binær'!$T$4=171,H224,'IP Til Binær'!$T$4=172,H225,'IP Til Binær'!$T$4=173,H226,'IP Til Binær'!$T$4=174,H227,'IP Til Binær'!$T$4=175,H228,'IP Til Binær'!$T$4=176,H229,'IP Til Binær'!$T$4=177,H230,'IP Til Binær'!$T$4=178,H231,'IP Til Binær'!$T$4=179,H232,'IP Til Binær'!$T$4=180,H233,'IP Til Binær'!$T$4=181,H234,'IP Til Binær'!$T$4=182,H235,'IP Til Binær'!$T$4=183,H236,'IP Til Binær'!$T$4=184,H237,'IP Til Binær'!$T$4=185,H238,'IP Til Binær'!$T$4=186,H239,'IP Til Binær'!$T$4=187,H240,'IP Til Binær'!$T$4=188,H241,'IP Til Binær'!$T$4=189,H242,'IP Til Binær'!$T$4=190,H243,'IP Til Binær'!$T$4=191,H244,'IP Til Binær'!$T$4=192,H245,'IP Til Binær'!$T$4=193,H246,'IP Til Binær'!$T$4=194,H247,'IP Til Binær'!$T$4=195,H248,'IP Til Binær'!$T$4=196,H249,'IP Til Binær'!$T$4=197,H250,'IP Til Binær'!$T$4=198,H251,'IP Til Binær'!$T$4=199,H252,'IP Til Binær'!$T$4=200,H253,'IP Til Binær'!$T$4=201,H254,'IP Til Binær'!$T$4=202,H255,'IP Til Binær'!$T$4=203,H256,'IP Til Binær'!$T$4=204,H257,'IP Til Binær'!$T$4=205,H258,'IP Til Binær'!$T$4=206,H259,'IP Til Binær'!$T$4=207,H260,'IP Til Binær'!$T$4=208,H261,'IP Til Binær'!$T$4=209,H262,'IP Til Binær'!$T$4=210,H263,'IP Til Binær'!$T$4=211,H264,'IP Til Binær'!$T$4=212,H265,'IP Til Binær'!$T$4=213,H266,'IP Til Binær'!$T$4=214,H267,'IP Til Binær'!$T$4=215,H268,'IP Til Binær'!$T$4=216,H269,'IP Til Binær'!$T$4=217,H270,'IP Til Binær'!$T$4=218,H271,'IP Til Binær'!$T$4=219,H272,'IP Til Binær'!$T$4=220,H273,'IP Til Binær'!$T$4=221,H274,'IP Til Binær'!$T$4=222,H275,'IP Til Binær'!$T$4=223,H276,'IP Til Binær'!$T$4=224,H277,'IP Til Binær'!$T$4=225,H278,'IP Til Binær'!$T$4=226,H279,'IP Til Binær'!$T$4=227,H280,'IP Til Binær'!$T$4=228,H281,'IP Til Binær'!$T$4=229,H282,'IP Til Binær'!$T$4=230,H283,'IP Til Binær'!$T$4=231,H284,'IP Til Binær'!$T$4=232,H285,'IP Til Binær'!$T$4=233,H286,'IP Til Binær'!$T$4=234,H287,'IP Til Binær'!$T$4=235,H288,'IP Til Binær'!$T$4=236,H289,'IP Til Binær'!$T$4=237,H290,'IP Til Binær'!$T$4=238,H291,'IP Til Binær'!$T$4=239,H292,'IP Til Binær'!$T$4=240,H293,'IP Til Binær'!$T$4=241,H294,'IP Til Binær'!$T$4=242,H295,'IP Til Binær'!$T$4=243,H296,'IP Til Binær'!$T$4=244,H297,'IP Til Binær'!$T$4=245,H298,'IP Til Binær'!$T$4=246,H299,'IP Til Binær'!$T$4=247,H300,'IP Til Binær'!$T$4=248,H301,'IP Til Binær'!$T$4=249,H302,'IP Til Binær'!$T$4=250,H303,'IP Til Binær'!$T$4=251,H304,'IP Til Binær'!$T$4=252,H305,'IP Til Binær'!$T$4=253,H306,'IP Til Binær'!$T$4=254,H307)</f>
        <v>#N/A</v>
      </c>
      <c r="S66" s="16" t="e">
        <f>_xlfn.IFS('IP Til Binær'!$T$4=128,I181,'IP Til Binær'!$T$4=129,I182,'IP Til Binær'!$T$4=130,I183,'IP Til Binær'!$T$4=131,I184,'IP Til Binær'!$T$4=132,I185,'IP Til Binær'!$T$4=133,I186,'IP Til Binær'!$T$4=134,I187,'IP Til Binær'!$T$4=135,I188,'IP Til Binær'!$T$4=136,I189,'IP Til Binær'!$T$4=137,I190,'IP Til Binær'!$T$4=138,I191,'IP Til Binær'!$T$4=139,I192,'IP Til Binær'!$T$4=140,I193,'IP Til Binær'!$T$4=141,I194,'IP Til Binær'!$T$4=142,I195,'IP Til Binær'!$T$4=143,I196,'IP Til Binær'!$T$4=144,I197,'IP Til Binær'!$T$4=145,I198,'IP Til Binær'!$T$4=146,I199,'IP Til Binær'!$T$4=147,I200,'IP Til Binær'!$T$4=148,I201,'IP Til Binær'!$T$4=149,I202,'IP Til Binær'!$T$4=150,I203,'IP Til Binær'!$T$4=151,I204,'IP Til Binær'!$T$4=152,I205,'IP Til Binær'!$T$4=153,I206,'IP Til Binær'!$T$4=154,I207,'IP Til Binær'!$T$4=155,I208,'IP Til Binær'!$T$4=156,I209,'IP Til Binær'!$T$4=157,I210,'IP Til Binær'!$T$4=158,I211,'IP Til Binær'!$T$4=159,I212,'IP Til Binær'!$T$4=160,I213,'IP Til Binær'!$T$4=161,I214,'IP Til Binær'!$T$4=162,I215,'IP Til Binær'!$T$4=163,I216,'IP Til Binær'!$T$4=164,I217,'IP Til Binær'!$T$4=165,I218,'IP Til Binær'!$T$4=166,I219,'IP Til Binær'!$T$4=167,I220,'IP Til Binær'!$T$4=168,I221,'IP Til Binær'!$T$4=169,I222,'IP Til Binær'!$T$4=170,I223,'IP Til Binær'!$T$4=171,I224,'IP Til Binær'!$T$4=172,I225,'IP Til Binær'!$T$4=173,I226,'IP Til Binær'!$T$4=174,I227,'IP Til Binær'!$T$4=175,I228,'IP Til Binær'!$T$4=176,I229,'IP Til Binær'!$T$4=177,I230,'IP Til Binær'!$T$4=178,I231,'IP Til Binær'!$T$4=179,I232,'IP Til Binær'!$T$4=180,I233,'IP Til Binær'!$T$4=181,I234,'IP Til Binær'!$T$4=182,I235,'IP Til Binær'!$T$4=183,I236,'IP Til Binær'!$T$4=184,I237,'IP Til Binær'!$T$4=185,I238,'IP Til Binær'!$T$4=186,I239,'IP Til Binær'!$T$4=187,I240,'IP Til Binær'!$T$4=188,I241,'IP Til Binær'!$T$4=189,I242,'IP Til Binær'!$T$4=190,I243,'IP Til Binær'!$T$4=191,I244,'IP Til Binær'!$T$4=192,I245,'IP Til Binær'!$T$4=193,I246,'IP Til Binær'!$T$4=194,I247,'IP Til Binær'!$T$4=195,I248,'IP Til Binær'!$T$4=196,I249,'IP Til Binær'!$T$4=197,I250,'IP Til Binær'!$T$4=198,I251,'IP Til Binær'!$T$4=199,I252,'IP Til Binær'!$T$4=200,I253,'IP Til Binær'!$T$4=201,I254,'IP Til Binær'!$T$4=202,I255,'IP Til Binær'!$T$4=203,I256,'IP Til Binær'!$T$4=204,I257,'IP Til Binær'!$T$4=205,I258,'IP Til Binær'!$T$4=206,I259,'IP Til Binær'!$T$4=207,I260,'IP Til Binær'!$T$4=208,I261,'IP Til Binær'!$T$4=209,I262,'IP Til Binær'!$T$4=210,I263,'IP Til Binær'!$T$4=211,I264,'IP Til Binær'!$T$4=212,I265,'IP Til Binær'!$T$4=213,I266,'IP Til Binær'!$T$4=214,I267,'IP Til Binær'!$T$4=215,I268,'IP Til Binær'!$T$4=216,I269,'IP Til Binær'!$T$4=217,I270,'IP Til Binær'!$T$4=218,I271,'IP Til Binær'!$T$4=219,I272,'IP Til Binær'!$T$4=220,I273,'IP Til Binær'!$T$4=221,I274,'IP Til Binær'!$T$4=222,I275,'IP Til Binær'!$T$4=223,I276,'IP Til Binær'!$T$4=224,I277,'IP Til Binær'!$T$4=225,I278,'IP Til Binær'!$T$4=226,I279,'IP Til Binær'!$T$4=227,I280,'IP Til Binær'!$T$4=228,I281,'IP Til Binær'!$T$4=229,I282,'IP Til Binær'!$T$4=230,I283,'IP Til Binær'!$T$4=231,I284,'IP Til Binær'!$T$4=232,I285,'IP Til Binær'!$T$4=233,I286,'IP Til Binær'!$T$4=234,I287,'IP Til Binær'!$T$4=235,I288,'IP Til Binær'!$T$4=236,I289,'IP Til Binær'!$T$4=237,I290,'IP Til Binær'!$T$4=238,I291,'IP Til Binær'!$T$4=239,I292,'IP Til Binær'!$T$4=240,I293,'IP Til Binær'!$T$4=241,I294,'IP Til Binær'!$T$4=242,I295,'IP Til Binær'!$T$4=243,I296,'IP Til Binær'!$T$4=244,I297,'IP Til Binær'!$T$4=245,I298,'IP Til Binær'!$T$4=246,I299,'IP Til Binær'!$T$4=247,I300,'IP Til Binær'!$T$4=248,I301,'IP Til Binær'!$T$4=249,I302,'IP Til Binær'!$T$4=250,I303,'IP Til Binær'!$T$4=251,I304,'IP Til Binær'!$T$4=252,I305,'IP Til Binær'!$T$4=253,I306,'IP Til Binær'!$T$4=254,I307)</f>
        <v>#N/A</v>
      </c>
      <c r="T66" s="16" t="e">
        <f>_xlfn.IFS('IP Til Binær'!$T$4=128,J181,'IP Til Binær'!$T$4=129,J182,'IP Til Binær'!$T$4=130,J183,'IP Til Binær'!$T$4=131,J184,'IP Til Binær'!$T$4=132,J185,'IP Til Binær'!$T$4=133,J186,'IP Til Binær'!$T$4=134,J187,'IP Til Binær'!$T$4=135,J188,'IP Til Binær'!$T$4=136,J189,'IP Til Binær'!$T$4=137,J190,'IP Til Binær'!$T$4=138,J191,'IP Til Binær'!$T$4=139,J192,'IP Til Binær'!$T$4=140,J193,'IP Til Binær'!$T$4=141,J194,'IP Til Binær'!$T$4=142,J195,'IP Til Binær'!$T$4=143,J196,'IP Til Binær'!$T$4=144,J197,'IP Til Binær'!$T$4=145,J198,'IP Til Binær'!$T$4=146,J199,'IP Til Binær'!$T$4=147,J200,'IP Til Binær'!$T$4=148,J201,'IP Til Binær'!$T$4=149,J202,'IP Til Binær'!$T$4=150,J203,'IP Til Binær'!$T$4=151,J204,'IP Til Binær'!$T$4=152,J205,'IP Til Binær'!$T$4=153,J206,'IP Til Binær'!$T$4=154,J207,'IP Til Binær'!$T$4=155,J208,'IP Til Binær'!$T$4=156,J209,'IP Til Binær'!$T$4=157,J210,'IP Til Binær'!$T$4=158,J211,'IP Til Binær'!$T$4=159,J212,'IP Til Binær'!$T$4=160,J213,'IP Til Binær'!$T$4=161,J214,'IP Til Binær'!$T$4=162,J215,'IP Til Binær'!$T$4=163,J216,'IP Til Binær'!$T$4=164,J217,'IP Til Binær'!$T$4=165,J218,'IP Til Binær'!$T$4=166,J219,'IP Til Binær'!$T$4=167,J220,'IP Til Binær'!$T$4=168,J221,'IP Til Binær'!$T$4=169,J222,'IP Til Binær'!$T$4=170,J223,'IP Til Binær'!$T$4=171,J224,'IP Til Binær'!$T$4=172,J225,'IP Til Binær'!$T$4=173,J226,'IP Til Binær'!$T$4=174,J227,'IP Til Binær'!$T$4=175,J228,'IP Til Binær'!$T$4=176,J229,'IP Til Binær'!$T$4=177,J230,'IP Til Binær'!$T$4=178,J231,'IP Til Binær'!$T$4=179,J232,'IP Til Binær'!$T$4=180,J233,'IP Til Binær'!$T$4=181,J234,'IP Til Binær'!$T$4=182,J235,'IP Til Binær'!$T$4=183,J236,'IP Til Binær'!$T$4=184,J237,'IP Til Binær'!$T$4=185,J238,'IP Til Binær'!$T$4=186,J239,'IP Til Binær'!$T$4=187,J240,'IP Til Binær'!$T$4=188,J241,'IP Til Binær'!$T$4=189,J242,'IP Til Binær'!$T$4=190,J243,'IP Til Binær'!$T$4=191,J244,'IP Til Binær'!$T$4=192,J245,'IP Til Binær'!$T$4=193,J246,'IP Til Binær'!$T$4=194,J247,'IP Til Binær'!$T$4=195,J248,'IP Til Binær'!$T$4=196,J249,'IP Til Binær'!$T$4=197,J250,'IP Til Binær'!$T$4=198,J251,'IP Til Binær'!$T$4=199,J252,'IP Til Binær'!$T$4=200,J253,'IP Til Binær'!$T$4=201,J254,'IP Til Binær'!$T$4=202,J255,'IP Til Binær'!$T$4=203,J256,'IP Til Binær'!$T$4=204,J257,'IP Til Binær'!$T$4=205,J258,'IP Til Binær'!$T$4=206,J259,'IP Til Binær'!$T$4=207,J260,'IP Til Binær'!$T$4=208,J261,'IP Til Binær'!$T$4=209,J262,'IP Til Binær'!$T$4=210,J263,'IP Til Binær'!$T$4=211,J264,'IP Til Binær'!$T$4=212,J265,'IP Til Binær'!$T$4=213,J266,'IP Til Binær'!$T$4=214,J267,'IP Til Binær'!$T$4=215,J268,'IP Til Binær'!$T$4=216,J269,'IP Til Binær'!$T$4=217,J270,'IP Til Binær'!$T$4=218,J271,'IP Til Binær'!$T$4=219,J272,'IP Til Binær'!$T$4=220,J273,'IP Til Binær'!$T$4=221,J274,'IP Til Binær'!$T$4=222,J275,'IP Til Binær'!$T$4=223,J276,'IP Til Binær'!$T$4=224,J277,'IP Til Binær'!$T$4=225,J278,'IP Til Binær'!$T$4=226,J279,'IP Til Binær'!$T$4=227,J280,'IP Til Binær'!$T$4=228,J281,'IP Til Binær'!$T$4=229,J282,'IP Til Binær'!$T$4=230,J283,'IP Til Binær'!$T$4=231,J284,'IP Til Binær'!$T$4=232,J285,'IP Til Binær'!$T$4=233,J286,'IP Til Binær'!$T$4=234,J287,'IP Til Binær'!$T$4=235,J288,'IP Til Binær'!$T$4=236,J289,'IP Til Binær'!$T$4=237,J290,'IP Til Binær'!$T$4=238,J291,'IP Til Binær'!$T$4=239,J292,'IP Til Binær'!$T$4=240,J293,'IP Til Binær'!$T$4=241,J294,'IP Til Binær'!$T$4=242,J295,'IP Til Binær'!$T$4=243,J296,'IP Til Binær'!$T$4=244,J297,'IP Til Binær'!$T$4=245,J298,'IP Til Binær'!$T$4=246,J299,'IP Til Binær'!$T$4=247,J300,'IP Til Binær'!$T$4=248,J301,'IP Til Binær'!$T$4=249,J302,'IP Til Binær'!$T$4=250,J303,'IP Til Binær'!$T$4=251,J304,'IP Til Binær'!$T$4=252,J305,'IP Til Binær'!$T$4=253,J306,'IP Til Binær'!$T$4=254,J307)</f>
        <v>#N/A</v>
      </c>
      <c r="U66" s="16" t="e">
        <f>_xlfn.IFS('IP Til Binær'!$T$4=128,K181,'IP Til Binær'!$T$4=129,K182,'IP Til Binær'!$T$4=130,K183,'IP Til Binær'!$T$4=131,K184,'IP Til Binær'!$T$4=132,K185,'IP Til Binær'!$T$4=133,K186,'IP Til Binær'!$T$4=134,K187,'IP Til Binær'!$T$4=135,K188,'IP Til Binær'!$T$4=136,K189,'IP Til Binær'!$T$4=137,K190,'IP Til Binær'!$T$4=138,K191,'IP Til Binær'!$T$4=139,K192,'IP Til Binær'!$T$4=140,K193,'IP Til Binær'!$T$4=141,K194,'IP Til Binær'!$T$4=142,K195,'IP Til Binær'!$T$4=143,K196,'IP Til Binær'!$T$4=144,K197,'IP Til Binær'!$T$4=145,K198,'IP Til Binær'!$T$4=146,K199,'IP Til Binær'!$T$4=147,K200,'IP Til Binær'!$T$4=148,K201,'IP Til Binær'!$T$4=149,K202,'IP Til Binær'!$T$4=150,K203,'IP Til Binær'!$T$4=151,K204,'IP Til Binær'!$T$4=152,K205,'IP Til Binær'!$T$4=153,K206,'IP Til Binær'!$T$4=154,K207,'IP Til Binær'!$T$4=155,K208,'IP Til Binær'!$T$4=156,K209,'IP Til Binær'!$T$4=157,K210,'IP Til Binær'!$T$4=158,K211,'IP Til Binær'!$T$4=159,K212,'IP Til Binær'!$T$4=160,K213,'IP Til Binær'!$T$4=161,K214,'IP Til Binær'!$T$4=162,K215,'IP Til Binær'!$T$4=163,K216,'IP Til Binær'!$T$4=164,K217,'IP Til Binær'!$T$4=165,K218,'IP Til Binær'!$T$4=166,K219,'IP Til Binær'!$T$4=167,K220,'IP Til Binær'!$T$4=168,K221,'IP Til Binær'!$T$4=169,K222,'IP Til Binær'!$T$4=170,K223,'IP Til Binær'!$T$4=171,K224,'IP Til Binær'!$T$4=172,K225,'IP Til Binær'!$T$4=173,K226,'IP Til Binær'!$T$4=174,K227,'IP Til Binær'!$T$4=175,K228,'IP Til Binær'!$T$4=176,K229,'IP Til Binær'!$T$4=177,K230,'IP Til Binær'!$T$4=178,K231,'IP Til Binær'!$T$4=179,K232,'IP Til Binær'!$T$4=180,K233,'IP Til Binær'!$T$4=181,K234,'IP Til Binær'!$T$4=182,K235,'IP Til Binær'!$T$4=183,K236,'IP Til Binær'!$T$4=184,K237,'IP Til Binær'!$T$4=185,K238,'IP Til Binær'!$T$4=186,K239,'IP Til Binær'!$T$4=187,K240,'IP Til Binær'!$T$4=188,K241,'IP Til Binær'!$T$4=189,K242,'IP Til Binær'!$T$4=190,K243,'IP Til Binær'!$T$4=191,K244,'IP Til Binær'!$T$4=192,K245,'IP Til Binær'!$T$4=193,K246,'IP Til Binær'!$T$4=194,K247,'IP Til Binær'!$T$4=195,K248,'IP Til Binær'!$T$4=196,K249,'IP Til Binær'!$T$4=197,K250,'IP Til Binær'!$T$4=198,K251,'IP Til Binær'!$T$4=199,K252,'IP Til Binær'!$T$4=200,K253,'IP Til Binær'!$T$4=201,K254,'IP Til Binær'!$T$4=202,K255,'IP Til Binær'!$T$4=203,K256,'IP Til Binær'!$T$4=204,K257,'IP Til Binær'!$T$4=205,K258,'IP Til Binær'!$T$4=206,K259,'IP Til Binær'!$T$4=207,K260,'IP Til Binær'!$T$4=208,K261,'IP Til Binær'!$T$4=209,K262,'IP Til Binær'!$T$4=210,K263,'IP Til Binær'!$T$4=211,K264,'IP Til Binær'!$T$4=212,K265,'IP Til Binær'!$T$4=213,K266,'IP Til Binær'!$T$4=214,K267,'IP Til Binær'!$T$4=215,K268,'IP Til Binær'!$T$4=216,K269,'IP Til Binær'!$T$4=217,K270,'IP Til Binær'!$T$4=218,K271,'IP Til Binær'!$T$4=219,K272,'IP Til Binær'!$T$4=220,K273,'IP Til Binær'!$T$4=221,K274,'IP Til Binær'!$T$4=222,K275,'IP Til Binær'!$T$4=223,K276,'IP Til Binær'!$T$4=224,K277,'IP Til Binær'!$T$4=225,K278,'IP Til Binær'!$T$4=226,K279,'IP Til Binær'!$T$4=227,K280,'IP Til Binær'!$T$4=228,K281,'IP Til Binær'!$T$4=229,K282,'IP Til Binær'!$T$4=230,K283,'IP Til Binær'!$T$4=231,K284,'IP Til Binær'!$T$4=232,K285,'IP Til Binær'!$T$4=233,K286,'IP Til Binær'!$T$4=234,K287,'IP Til Binær'!$T$4=235,K288,'IP Til Binær'!$T$4=236,K289,'IP Til Binær'!$T$4=237,K290,'IP Til Binær'!$T$4=238,K291,'IP Til Binær'!$T$4=239,K292,'IP Til Binær'!$T$4=240,K293,'IP Til Binær'!$T$4=241,K294,'IP Til Binær'!$T$4=242,K295,'IP Til Binær'!$T$4=243,K296,'IP Til Binær'!$T$4=244,K297,'IP Til Binær'!$T$4=245,K298,'IP Til Binær'!$T$4=246,K299,'IP Til Binær'!$T$4=247,K300,'IP Til Binær'!$T$4=248,K301,'IP Til Binær'!$T$4=249,K302,'IP Til Binær'!$T$4=250,K303,'IP Til Binær'!$T$4=251,K304,'IP Til Binær'!$T$4=252,K305,'IP Til Binær'!$T$4=253,K306,'IP Til Binær'!$T$4=254,K307)</f>
        <v>#N/A</v>
      </c>
      <c r="V66" s="17"/>
      <c r="W66" s="35"/>
      <c r="AA66" s="33"/>
      <c r="AB66" s="27">
        <f>_xlfn.IFS('Binær Til IP'!B5=$AL305,252,'Binær Til IP'!B5=$AL306,253,'Binær Til IP'!B5=$AL307,254,'Binær Til IP'!B5=$AL308,255,'Binær Til IP'!B5&lt;$AL306,0)</f>
        <v>0</v>
      </c>
      <c r="AC66" s="27"/>
      <c r="AD66" s="27">
        <f>_xlfn.IFS('Binær Til IP'!F5=$AL305,252,'Binær Til IP'!F5=$AL306,253,'Binær Til IP'!F5=$AL307,254,'Binær Til IP'!F5=$AL308,255,'Binær Til IP'!F5&lt;$AL306,0)</f>
        <v>0</v>
      </c>
      <c r="AE66" s="27"/>
      <c r="AF66" s="27">
        <f>_xlfn.IFS('Binær Til IP'!J5=$AL305,252,'Binær Til IP'!J5=$AL306,253,'Binær Til IP'!J5=$AL307,254,'Binær Til IP'!J5=$AL308,255,'Binær Til IP'!J5&lt;$AL306,0)</f>
        <v>0</v>
      </c>
      <c r="AG66" s="27"/>
      <c r="AH66" s="27">
        <f>_xlfn.IFS('Binær Til IP'!N5=$AL305,252,'Binær Til IP'!N5=$AL306,253,'Binær Til IP'!N5=$AL307,254,'Binær Til IP'!N5=$AL308,255,'Binær Til IP'!N5&lt;$AL306,0)</f>
        <v>0</v>
      </c>
      <c r="AI66" s="34"/>
      <c r="AJ66" s="34"/>
      <c r="AK66" s="34"/>
      <c r="AL66" s="50" t="s">
        <v>30</v>
      </c>
      <c r="AM66" s="34"/>
      <c r="AN66" s="35"/>
    </row>
    <row r="67" spans="3:40" ht="18.75" x14ac:dyDescent="0.3">
      <c r="C67" s="33"/>
      <c r="D67" s="49">
        <v>0</v>
      </c>
      <c r="E67" s="49">
        <v>0</v>
      </c>
      <c r="F67" s="49">
        <v>0</v>
      </c>
      <c r="G67" s="49">
        <v>0</v>
      </c>
      <c r="H67" s="49">
        <v>1</v>
      </c>
      <c r="I67" s="49">
        <v>1</v>
      </c>
      <c r="J67" s="49">
        <v>1</v>
      </c>
      <c r="K67" s="49">
        <v>0</v>
      </c>
      <c r="L67" s="34"/>
      <c r="M67" s="15"/>
      <c r="N67" s="16" t="e">
        <f>_xlfn.IFS('IP Til Binær'!$T$4=255,D308)</f>
        <v>#N/A</v>
      </c>
      <c r="O67" s="16" t="e">
        <f>_xlfn.IFS('IP Til Binær'!$T$4=255,E308)</f>
        <v>#N/A</v>
      </c>
      <c r="P67" s="16" t="e">
        <f>_xlfn.IFS('IP Til Binær'!$T$4=255,F308)</f>
        <v>#N/A</v>
      </c>
      <c r="Q67" s="16" t="e">
        <f>_xlfn.IFS('IP Til Binær'!$T$4=255,G308)</f>
        <v>#N/A</v>
      </c>
      <c r="R67" s="16" t="e">
        <f>_xlfn.IFS('IP Til Binær'!$T$4=255,H308)</f>
        <v>#N/A</v>
      </c>
      <c r="S67" s="16" t="e">
        <f>_xlfn.IFS('IP Til Binær'!$T$4=255,I308)</f>
        <v>#N/A</v>
      </c>
      <c r="T67" s="16" t="e">
        <f>_xlfn.IFS('IP Til Binær'!$T$4=255,J308)</f>
        <v>#N/A</v>
      </c>
      <c r="U67" s="16" t="e">
        <f>_xlfn.IFS('IP Til Binær'!$T$4=255,K308)</f>
        <v>#N/A</v>
      </c>
      <c r="V67" s="17"/>
      <c r="W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50" t="s">
        <v>31</v>
      </c>
      <c r="AM67" s="34"/>
      <c r="AN67" s="35"/>
    </row>
    <row r="68" spans="3:40" ht="19.5" thickBot="1" x14ac:dyDescent="0.35">
      <c r="C68" s="33"/>
      <c r="D68" s="49">
        <v>0</v>
      </c>
      <c r="E68" s="49">
        <v>0</v>
      </c>
      <c r="F68" s="49">
        <v>0</v>
      </c>
      <c r="G68" s="49">
        <v>0</v>
      </c>
      <c r="H68" s="49">
        <v>1</v>
      </c>
      <c r="I68" s="49">
        <v>1</v>
      </c>
      <c r="J68" s="49">
        <v>1</v>
      </c>
      <c r="K68" s="49">
        <v>1</v>
      </c>
      <c r="L68" s="34"/>
      <c r="M68" s="18"/>
      <c r="N68" s="19"/>
      <c r="O68" s="19"/>
      <c r="P68" s="19"/>
      <c r="Q68" s="19"/>
      <c r="R68" s="19"/>
      <c r="S68" s="19"/>
      <c r="T68" s="19"/>
      <c r="U68" s="19"/>
      <c r="V68" s="20"/>
      <c r="W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50" t="s">
        <v>32</v>
      </c>
      <c r="AM68" s="34"/>
      <c r="AN68" s="35"/>
    </row>
    <row r="69" spans="3:40" ht="18.75" x14ac:dyDescent="0.3">
      <c r="C69" s="33"/>
      <c r="D69" s="49">
        <v>0</v>
      </c>
      <c r="E69" s="49">
        <v>0</v>
      </c>
      <c r="F69" s="49">
        <v>0</v>
      </c>
      <c r="G69" s="49">
        <v>1</v>
      </c>
      <c r="H69" s="49">
        <v>0</v>
      </c>
      <c r="I69" s="49">
        <v>0</v>
      </c>
      <c r="J69" s="49">
        <v>0</v>
      </c>
      <c r="K69" s="49">
        <v>0</v>
      </c>
      <c r="L69" s="34"/>
      <c r="M69" s="12"/>
      <c r="N69" s="13"/>
      <c r="O69" s="13"/>
      <c r="P69" s="13"/>
      <c r="Q69" s="13" t="s">
        <v>17</v>
      </c>
      <c r="R69" s="13"/>
      <c r="S69" s="13"/>
      <c r="T69" s="13"/>
      <c r="U69" s="13"/>
      <c r="V69" s="14"/>
      <c r="W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50" t="s">
        <v>33</v>
      </c>
      <c r="AM69" s="34"/>
      <c r="AN69" s="35"/>
    </row>
    <row r="70" spans="3:40" ht="18.75" x14ac:dyDescent="0.3">
      <c r="C70" s="33"/>
      <c r="D70" s="49">
        <v>0</v>
      </c>
      <c r="E70" s="49">
        <v>0</v>
      </c>
      <c r="F70" s="49">
        <v>0</v>
      </c>
      <c r="G70" s="49">
        <v>1</v>
      </c>
      <c r="H70" s="49">
        <v>0</v>
      </c>
      <c r="I70" s="49">
        <v>0</v>
      </c>
      <c r="J70" s="49">
        <v>0</v>
      </c>
      <c r="K70" s="49">
        <v>1</v>
      </c>
      <c r="L70" s="34"/>
      <c r="M70" s="15"/>
      <c r="N70" s="16" t="e">
        <f>_xlfn.IFS('IP Til Binær'!$Y$4=1,D54,'IP Til Binær'!$Y$4=2,D55,'IP Til Binær'!$Y$4=3,D56,'IP Til Binær'!$Y$4=4,D57,'IP Til Binær'!$Y$4=5,D58,'IP Til Binær'!$Y$4=6,D59,'IP Til Binær'!$Y$4=7,D60,'IP Til Binær'!$Y$4=8,D61,'IP Til Binær'!$Y$4=9,D62,'IP Til Binær'!$Y$4=10,D63,'IP Til Binær'!$Y$4=11,D64,'IP Til Binær'!$Y$4=12,D65,'IP Til Binær'!$Y$4=13,D66,'IP Til Binær'!$Y$4=14,D67,'IP Til Binær'!$Y$4=15,D68,'IP Til Binær'!$Y$4=16,D69,'IP Til Binær'!$Y$4=17,D70,'IP Til Binær'!$Y$4=18,D71,'IP Til Binær'!$Y$4=19,D72,'IP Til Binær'!$Y$4=20,D73,'IP Til Binær'!$Y$4=21,D74,'IP Til Binær'!$Y$4=22,D75,'IP Til Binær'!$Y$4=23,D76,'IP Til Binær'!$Y$4=24,D77,'IP Til Binær'!$Y$4=25,D78,'IP Til Binær'!$Y$4=26,D79,'IP Til Binær'!$Y$4=27,D80,'IP Til Binær'!$Y$4=28,D81,'IP Til Binær'!$Y$4=29,D82,'IP Til Binær'!$Y$4=30,D83,'IP Til Binær'!$Y$4=31,D84,'IP Til Binær'!$Y$4=32,D85,'IP Til Binær'!$Y$4=33,D86,'IP Til Binær'!$Y$4=34,D87,'IP Til Binær'!$Y$4=35,D88,'IP Til Binær'!$Y$4=36,D89,'IP Til Binær'!$Y$4=37,D90,'IP Til Binær'!$Y$4=38,D91,'IP Til Binær'!$Y$4=39,D92,'IP Til Binær'!$Y$4=40,D93,'IP Til Binær'!$Y$4=41,D94,'IP Til Binær'!$Y$4=42,D95,'IP Til Binær'!$Y$4=43,D96,'IP Til Binær'!$Y$4=44,D97,'IP Til Binær'!$Y$4=45,D98,'IP Til Binær'!$Y$4=46,D99,'IP Til Binær'!$Y$4=47,D100,'IP Til Binær'!$Y$4=48,D101,'IP Til Binær'!$Y$4=49,D102,'IP Til Binær'!$Y$4=50,D103,'IP Til Binær'!$Y$4=51,D104,'IP Til Binær'!$Y$4=52,D105,'IP Til Binær'!$Y$4=53,D106,'IP Til Binær'!$Y$4=54,D107,'IP Til Binær'!$Y$4=55,D108,'IP Til Binær'!$Y$4=56,D109,'IP Til Binær'!$Y$4=57,D110,'IP Til Binær'!$Y$4=58,D111,'IP Til Binær'!$Y$4=59,D112,'IP Til Binær'!$Y$4=60,D113,'IP Til Binær'!$Y$4=61,D114,'IP Til Binær'!$Y$4=62,D115,'IP Til Binær'!$Y$4=63,D116,'IP Til Binær'!$Y$4=64,D117,'IP Til Binær'!$Y$4=65,D118,'IP Til Binær'!$Y$4=66,D119,'IP Til Binær'!$Y$4=67,D120,'IP Til Binær'!$Y$4=68,D121,'IP Til Binær'!$Y$4=69,D122,'IP Til Binær'!$Y$4=70,D123,'IP Til Binær'!$Y$4=71,D124,'IP Til Binær'!$Y$4=72,D125,'IP Til Binær'!$Y$4=73,D126,'IP Til Binær'!$Y$4=74,D127,'IP Til Binær'!$Y$4=75,D128,'IP Til Binær'!$Y$4=76,D129,'IP Til Binær'!$Y$4=77,D130,'IP Til Binær'!$Y$4=78,D131,'IP Til Binær'!$Y$4=79,D132,'IP Til Binær'!$Y$4=80,D133,'IP Til Binær'!$Y$4=81,D134,'IP Til Binær'!$Y$4=82,D135,'IP Til Binær'!$Y$4=83,D136,'IP Til Binær'!$Y$4=84,D137,'IP Til Binær'!$Y$4=85,D138,'IP Til Binær'!$Y$4=86,D139,'IP Til Binær'!$Y$4=87,D140,'IP Til Binær'!$Y$4=88,D141,'IP Til Binær'!$Y$4=89,D142,'IP Til Binær'!$Y$4=90,D143,'IP Til Binær'!$Y$4=91,D144,'IP Til Binær'!$Y$4=92,D145,'IP Til Binær'!$Y$4=93,D146,'IP Til Binær'!$Y$4=94,D147,'IP Til Binær'!$Y$4=95,D148,'IP Til Binær'!$Y$4=96,D149,'IP Til Binær'!$Y$4=97,D150,'IP Til Binær'!$Y$4=98,D151,'IP Til Binær'!$Y$4=99,D152,'IP Til Binær'!$Y$4=100,D153,'IP Til Binær'!$Y$4=101,D154,'IP Til Binær'!$Y$4=102,D155,'IP Til Binær'!$Y$4=103,D156,'IP Til Binær'!$Y$4=104,D157,'IP Til Binær'!$Y$4=105,D158,'IP Til Binær'!$Y$4=106,D159,'IP Til Binær'!$Y$4=107,D160,'IP Til Binær'!$Y$4=108,D161,'IP Til Binær'!$Y$4=109,D162,'IP Til Binær'!$Y$4=110,D163,'IP Til Binær'!$Y$4=111,D164,'IP Til Binær'!$Y$4=112,D165,'IP Til Binær'!$Y$4=113,D166,'IP Til Binær'!$Y$4=114,D167,'IP Til Binær'!$Y$4=115,D168,'IP Til Binær'!$Y$4=116,D169,'IP Til Binær'!$Y$4=117,D170,'IP Til Binær'!$Y$4=118,D171,'IP Til Binær'!$Y$4=119,D172,'IP Til Binær'!$Y$4=120,D173,'IP Til Binær'!$Y$4=121,D174,'IP Til Binær'!$Y$4=122,D175,'IP Til Binær'!$Y$4=123,D176,'IP Til Binær'!$Y$4=124,D177,'IP Til Binær'!$Y$4=125,D178,'IP Til Binær'!$Y$4=126,D179,'IP Til Binær'!$Y$4=127,D180)</f>
        <v>#N/A</v>
      </c>
      <c r="O70" s="16" t="e">
        <f>_xlfn.IFS('IP Til Binær'!$Y$4=1,E54,'IP Til Binær'!$Y$4=2,E55,'IP Til Binær'!$Y$4=3,E56,'IP Til Binær'!$Y$4=4,E57,'IP Til Binær'!$Y$4=5,E58,'IP Til Binær'!$Y$4=6,E59,'IP Til Binær'!$Y$4=7,E60,'IP Til Binær'!$Y$4=8,E61,'IP Til Binær'!$Y$4=9,E62,'IP Til Binær'!$Y$4=10,E63,'IP Til Binær'!$Y$4=11,E64,'IP Til Binær'!$Y$4=12,E65,'IP Til Binær'!$Y$4=13,E66,'IP Til Binær'!$Y$4=14,E67,'IP Til Binær'!$Y$4=15,E68,'IP Til Binær'!$Y$4=16,E69,'IP Til Binær'!$Y$4=17,E70,'IP Til Binær'!$Y$4=18,E71,'IP Til Binær'!$Y$4=19,E72,'IP Til Binær'!$Y$4=20,E73,'IP Til Binær'!$Y$4=21,E74,'IP Til Binær'!$Y$4=22,E75,'IP Til Binær'!$Y$4=23,E76,'IP Til Binær'!$Y$4=24,E77,'IP Til Binær'!$Y$4=25,E78,'IP Til Binær'!$Y$4=26,E79,'IP Til Binær'!$Y$4=27,E80,'IP Til Binær'!$Y$4=28,E81,'IP Til Binær'!$Y$4=29,E82,'IP Til Binær'!$Y$4=30,E83,'IP Til Binær'!$Y$4=31,E84,'IP Til Binær'!$Y$4=32,E85,'IP Til Binær'!$Y$4=33,E86,'IP Til Binær'!$Y$4=34,E87,'IP Til Binær'!$Y$4=35,E88,'IP Til Binær'!$Y$4=36,E89,'IP Til Binær'!$Y$4=37,E90,'IP Til Binær'!$Y$4=38,E91,'IP Til Binær'!$Y$4=39,E92,'IP Til Binær'!$Y$4=40,E93,'IP Til Binær'!$Y$4=41,E94,'IP Til Binær'!$Y$4=42,E95,'IP Til Binær'!$Y$4=43,E96,'IP Til Binær'!$Y$4=44,E97,'IP Til Binær'!$Y$4=45,E98,'IP Til Binær'!$Y$4=46,E99,'IP Til Binær'!$Y$4=47,E100,'IP Til Binær'!$Y$4=48,E101,'IP Til Binær'!$Y$4=49,E102,'IP Til Binær'!$Y$4=50,E103,'IP Til Binær'!$Y$4=51,E104,'IP Til Binær'!$Y$4=52,E105,'IP Til Binær'!$Y$4=53,E106,'IP Til Binær'!$Y$4=54,E107,'IP Til Binær'!$Y$4=55,E108,'IP Til Binær'!$Y$4=56,E109,'IP Til Binær'!$Y$4=57,E110,'IP Til Binær'!$Y$4=58,E111,'IP Til Binær'!$Y$4=59,E112,'IP Til Binær'!$Y$4=60,E113,'IP Til Binær'!$Y$4=61,E114,'IP Til Binær'!$Y$4=62,E115,'IP Til Binær'!$Y$4=63,E116,'IP Til Binær'!$Y$4=64,E117,'IP Til Binær'!$Y$4=65,E118,'IP Til Binær'!$Y$4=66,E119,'IP Til Binær'!$Y$4=67,E120,'IP Til Binær'!$Y$4=68,E121,'IP Til Binær'!$Y$4=69,E122,'IP Til Binær'!$Y$4=70,E123,'IP Til Binær'!$Y$4=71,E124,'IP Til Binær'!$Y$4=72,E125,'IP Til Binær'!$Y$4=73,E126,'IP Til Binær'!$Y$4=74,E127,'IP Til Binær'!$Y$4=75,E128,'IP Til Binær'!$Y$4=76,E129,'IP Til Binær'!$Y$4=77,E130,'IP Til Binær'!$Y$4=78,E131,'IP Til Binær'!$Y$4=79,E132,'IP Til Binær'!$Y$4=80,E133,'IP Til Binær'!$Y$4=81,E134,'IP Til Binær'!$Y$4=82,E135,'IP Til Binær'!$Y$4=83,E136,'IP Til Binær'!$Y$4=84,E137,'IP Til Binær'!$Y$4=85,E138,'IP Til Binær'!$Y$4=86,E139,'IP Til Binær'!$Y$4=87,E140,'IP Til Binær'!$Y$4=88,E141,'IP Til Binær'!$Y$4=89,E142,'IP Til Binær'!$Y$4=90,E143,'IP Til Binær'!$Y$4=91,E144,'IP Til Binær'!$Y$4=92,E145,'IP Til Binær'!$Y$4=93,E146,'IP Til Binær'!$Y$4=94,E147,'IP Til Binær'!$Y$4=95,E148,'IP Til Binær'!$Y$4=96,E149,'IP Til Binær'!$Y$4=97,E150,'IP Til Binær'!$Y$4=98,E151,'IP Til Binær'!$Y$4=99,E152,'IP Til Binær'!$Y$4=100,E153,'IP Til Binær'!$Y$4=101,E154,'IP Til Binær'!$Y$4=102,E155,'IP Til Binær'!$Y$4=103,E156,'IP Til Binær'!$Y$4=104,E157,'IP Til Binær'!$Y$4=105,E158,'IP Til Binær'!$Y$4=106,E159,'IP Til Binær'!$Y$4=107,E160,'IP Til Binær'!$Y$4=108,E161,'IP Til Binær'!$Y$4=109,E162,'IP Til Binær'!$Y$4=110,E163,'IP Til Binær'!$Y$4=111,E164,'IP Til Binær'!$Y$4=112,E165,'IP Til Binær'!$Y$4=113,E166,'IP Til Binær'!$Y$4=114,E167,'IP Til Binær'!$Y$4=115,E168,'IP Til Binær'!$Y$4=116,E169,'IP Til Binær'!$Y$4=117,E170,'IP Til Binær'!$Y$4=118,E171,'IP Til Binær'!$Y$4=119,E172,'IP Til Binær'!$Y$4=120,E173,'IP Til Binær'!$Y$4=121,E174,'IP Til Binær'!$Y$4=122,E175,'IP Til Binær'!$Y$4=123,E176,'IP Til Binær'!$Y$4=124,E177,'IP Til Binær'!$Y$4=125,E178,'IP Til Binær'!$Y$4=126,E179,'IP Til Binær'!$Y$4=127,E180)</f>
        <v>#N/A</v>
      </c>
      <c r="P70" s="16" t="e">
        <f>_xlfn.IFS('IP Til Binær'!$Y$4=1,F54,'IP Til Binær'!$Y$4=2,F55,'IP Til Binær'!$Y$4=3,F56,'IP Til Binær'!$Y$4=4,F57,'IP Til Binær'!$Y$4=5,F58,'IP Til Binær'!$Y$4=6,F59,'IP Til Binær'!$Y$4=7,F60,'IP Til Binær'!$Y$4=8,F61,'IP Til Binær'!$Y$4=9,F62,'IP Til Binær'!$Y$4=10,F63,'IP Til Binær'!$Y$4=11,F64,'IP Til Binær'!$Y$4=12,F65,'IP Til Binær'!$Y$4=13,F66,'IP Til Binær'!$Y$4=14,F67,'IP Til Binær'!$Y$4=15,F68,'IP Til Binær'!$Y$4=16,F69,'IP Til Binær'!$Y$4=17,F70,'IP Til Binær'!$Y$4=18,F71,'IP Til Binær'!$Y$4=19,F72,'IP Til Binær'!$Y$4=20,F73,'IP Til Binær'!$Y$4=21,F74,'IP Til Binær'!$Y$4=22,F75,'IP Til Binær'!$Y$4=23,F76,'IP Til Binær'!$Y$4=24,F77,'IP Til Binær'!$Y$4=25,F78,'IP Til Binær'!$Y$4=26,F79,'IP Til Binær'!$Y$4=27,F80,'IP Til Binær'!$Y$4=28,F81,'IP Til Binær'!$Y$4=29,F82,'IP Til Binær'!$Y$4=30,F83,'IP Til Binær'!$Y$4=31,F84,'IP Til Binær'!$Y$4=32,F85,'IP Til Binær'!$Y$4=33,F86,'IP Til Binær'!$Y$4=34,F87,'IP Til Binær'!$Y$4=35,F88,'IP Til Binær'!$Y$4=36,F89,'IP Til Binær'!$Y$4=37,F90,'IP Til Binær'!$Y$4=38,F91,'IP Til Binær'!$Y$4=39,F92,'IP Til Binær'!$Y$4=40,F93,'IP Til Binær'!$Y$4=41,F94,'IP Til Binær'!$Y$4=42,F95,'IP Til Binær'!$Y$4=43,F96,'IP Til Binær'!$Y$4=44,F97,'IP Til Binær'!$Y$4=45,F98,'IP Til Binær'!$Y$4=46,F99,'IP Til Binær'!$Y$4=47,F100,'IP Til Binær'!$Y$4=48,F101,'IP Til Binær'!$Y$4=49,F102,'IP Til Binær'!$Y$4=50,F103,'IP Til Binær'!$Y$4=51,F104,'IP Til Binær'!$Y$4=52,F105,'IP Til Binær'!$Y$4=53,F106,'IP Til Binær'!$Y$4=54,F107,'IP Til Binær'!$Y$4=55,F108,'IP Til Binær'!$Y$4=56,F109,'IP Til Binær'!$Y$4=57,F110,'IP Til Binær'!$Y$4=58,F111,'IP Til Binær'!$Y$4=59,F112,'IP Til Binær'!$Y$4=60,F113,'IP Til Binær'!$Y$4=61,F114,'IP Til Binær'!$Y$4=62,F115,'IP Til Binær'!$Y$4=63,F116,'IP Til Binær'!$Y$4=64,F117,'IP Til Binær'!$Y$4=65,F118,'IP Til Binær'!$Y$4=66,F119,'IP Til Binær'!$Y$4=67,F120,'IP Til Binær'!$Y$4=68,F121,'IP Til Binær'!$Y$4=69,F122,'IP Til Binær'!$Y$4=70,F123,'IP Til Binær'!$Y$4=71,F124,'IP Til Binær'!$Y$4=72,F125,'IP Til Binær'!$Y$4=73,F126,'IP Til Binær'!$Y$4=74,F127,'IP Til Binær'!$Y$4=75,F128,'IP Til Binær'!$Y$4=76,F129,'IP Til Binær'!$Y$4=77,F130,'IP Til Binær'!$Y$4=78,F131,'IP Til Binær'!$Y$4=79,F132,'IP Til Binær'!$Y$4=80,F133,'IP Til Binær'!$Y$4=81,F134,'IP Til Binær'!$Y$4=82,F135,'IP Til Binær'!$Y$4=83,F136,'IP Til Binær'!$Y$4=84,F137,'IP Til Binær'!$Y$4=85,F138,'IP Til Binær'!$Y$4=86,F139,'IP Til Binær'!$Y$4=87,F140,'IP Til Binær'!$Y$4=88,F141,'IP Til Binær'!$Y$4=89,F142,'IP Til Binær'!$Y$4=90,F143,'IP Til Binær'!$Y$4=91,F144,'IP Til Binær'!$Y$4=92,F145,'IP Til Binær'!$Y$4=93,F146,'IP Til Binær'!$Y$4=94,F147,'IP Til Binær'!$Y$4=95,F148,'IP Til Binær'!$Y$4=96,F149,'IP Til Binær'!$Y$4=97,F150,'IP Til Binær'!$Y$4=98,F151,'IP Til Binær'!$Y$4=99,F152,'IP Til Binær'!$Y$4=100,F153,'IP Til Binær'!$Y$4=101,F154,'IP Til Binær'!$Y$4=102,F155,'IP Til Binær'!$Y$4=103,F156,'IP Til Binær'!$Y$4=104,F157,'IP Til Binær'!$Y$4=105,F158,'IP Til Binær'!$Y$4=106,F159,'IP Til Binær'!$Y$4=107,F160,'IP Til Binær'!$Y$4=108,F161,'IP Til Binær'!$Y$4=109,F162,'IP Til Binær'!$Y$4=110,F163,'IP Til Binær'!$Y$4=111,F164,'IP Til Binær'!$Y$4=112,F165,'IP Til Binær'!$Y$4=113,F166,'IP Til Binær'!$Y$4=114,F167,'IP Til Binær'!$Y$4=115,F168,'IP Til Binær'!$Y$4=116,F169,'IP Til Binær'!$Y$4=117,F170,'IP Til Binær'!$Y$4=118,F171,'IP Til Binær'!$Y$4=119,F172,'IP Til Binær'!$Y$4=120,F173,'IP Til Binær'!$Y$4=121,F174,'IP Til Binær'!$Y$4=122,F175,'IP Til Binær'!$Y$4=123,F176,'IP Til Binær'!$Y$4=124,F177,'IP Til Binær'!$Y$4=125,F178,'IP Til Binær'!$Y$4=126,F179,'IP Til Binær'!$Y$4=127,F180)</f>
        <v>#N/A</v>
      </c>
      <c r="Q70" s="16" t="e">
        <f>_xlfn.IFS('IP Til Binær'!$Y$4=1,G54,'IP Til Binær'!$Y$4=2,G55,'IP Til Binær'!$Y$4=3,G56,'IP Til Binær'!$Y$4=4,G57,'IP Til Binær'!$Y$4=5,G58,'IP Til Binær'!$Y$4=6,G59,'IP Til Binær'!$Y$4=7,G60,'IP Til Binær'!$Y$4=8,G61,'IP Til Binær'!$Y$4=9,G62,'IP Til Binær'!$Y$4=10,G63,'IP Til Binær'!$Y$4=11,G64,'IP Til Binær'!$Y$4=12,G65,'IP Til Binær'!$Y$4=13,G66,'IP Til Binær'!$Y$4=14,G67,'IP Til Binær'!$Y$4=15,G68,'IP Til Binær'!$Y$4=16,G69,'IP Til Binær'!$Y$4=17,G70,'IP Til Binær'!$Y$4=18,G71,'IP Til Binær'!$Y$4=19,G72,'IP Til Binær'!$Y$4=20,G73,'IP Til Binær'!$Y$4=21,G74,'IP Til Binær'!$Y$4=22,G75,'IP Til Binær'!$Y$4=23,G76,'IP Til Binær'!$Y$4=24,G77,'IP Til Binær'!$Y$4=25,G78,'IP Til Binær'!$Y$4=26,G79,'IP Til Binær'!$Y$4=27,G80,'IP Til Binær'!$Y$4=28,G81,'IP Til Binær'!$Y$4=29,G82,'IP Til Binær'!$Y$4=30,G83,'IP Til Binær'!$Y$4=31,G84,'IP Til Binær'!$Y$4=32,G85,'IP Til Binær'!$Y$4=33,G86,'IP Til Binær'!$Y$4=34,G87,'IP Til Binær'!$Y$4=35,G88,'IP Til Binær'!$Y$4=36,G89,'IP Til Binær'!$Y$4=37,G90,'IP Til Binær'!$Y$4=38,G91,'IP Til Binær'!$Y$4=39,G92,'IP Til Binær'!$Y$4=40,G93,'IP Til Binær'!$Y$4=41,G94,'IP Til Binær'!$Y$4=42,G95,'IP Til Binær'!$Y$4=43,G96,'IP Til Binær'!$Y$4=44,G97,'IP Til Binær'!$Y$4=45,G98,'IP Til Binær'!$Y$4=46,G99,'IP Til Binær'!$Y$4=47,G100,'IP Til Binær'!$Y$4=48,G101,'IP Til Binær'!$Y$4=49,G102,'IP Til Binær'!$Y$4=50,G103,'IP Til Binær'!$Y$4=51,G104,'IP Til Binær'!$Y$4=52,G105,'IP Til Binær'!$Y$4=53,G106,'IP Til Binær'!$Y$4=54,G107,'IP Til Binær'!$Y$4=55,G108,'IP Til Binær'!$Y$4=56,G109,'IP Til Binær'!$Y$4=57,G110,'IP Til Binær'!$Y$4=58,G111,'IP Til Binær'!$Y$4=59,G112,'IP Til Binær'!$Y$4=60,G113,'IP Til Binær'!$Y$4=61,G114,'IP Til Binær'!$Y$4=62,G115,'IP Til Binær'!$Y$4=63,G116,'IP Til Binær'!$Y$4=64,G117,'IP Til Binær'!$Y$4=65,G118,'IP Til Binær'!$Y$4=66,G119,'IP Til Binær'!$Y$4=67,G120,'IP Til Binær'!$Y$4=68,G121,'IP Til Binær'!$Y$4=69,G122,'IP Til Binær'!$Y$4=70,G123,'IP Til Binær'!$Y$4=71,G124,'IP Til Binær'!$Y$4=72,G125,'IP Til Binær'!$Y$4=73,G126,'IP Til Binær'!$Y$4=74,G127,'IP Til Binær'!$Y$4=75,G128,'IP Til Binær'!$Y$4=76,G129,'IP Til Binær'!$Y$4=77,G130,'IP Til Binær'!$Y$4=78,G131,'IP Til Binær'!$Y$4=79,G132,'IP Til Binær'!$Y$4=80,G133,'IP Til Binær'!$Y$4=81,G134,'IP Til Binær'!$Y$4=82,G135,'IP Til Binær'!$Y$4=83,G136,'IP Til Binær'!$Y$4=84,G137,'IP Til Binær'!$Y$4=85,G138,'IP Til Binær'!$Y$4=86,G139,'IP Til Binær'!$Y$4=87,G140,'IP Til Binær'!$Y$4=88,G141,'IP Til Binær'!$Y$4=89,G142,'IP Til Binær'!$Y$4=90,G143,'IP Til Binær'!$Y$4=91,G144,'IP Til Binær'!$Y$4=92,G145,'IP Til Binær'!$Y$4=93,G146,'IP Til Binær'!$Y$4=94,G147,'IP Til Binær'!$Y$4=95,G148,'IP Til Binær'!$Y$4=96,G149,'IP Til Binær'!$Y$4=97,G150,'IP Til Binær'!$Y$4=98,G151,'IP Til Binær'!$Y$4=99,G152,'IP Til Binær'!$Y$4=100,G153,'IP Til Binær'!$Y$4=101,G154,'IP Til Binær'!$Y$4=102,G155,'IP Til Binær'!$Y$4=103,G156,'IP Til Binær'!$Y$4=104,G157,'IP Til Binær'!$Y$4=105,G158,'IP Til Binær'!$Y$4=106,G159,'IP Til Binær'!$Y$4=107,G160,'IP Til Binær'!$Y$4=108,G161,'IP Til Binær'!$Y$4=109,G162,'IP Til Binær'!$Y$4=110,G163,'IP Til Binær'!$Y$4=111,G164,'IP Til Binær'!$Y$4=112,G165,'IP Til Binær'!$Y$4=113,G166,'IP Til Binær'!$Y$4=114,G167,'IP Til Binær'!$Y$4=115,G168,'IP Til Binær'!$Y$4=116,G169,'IP Til Binær'!$Y$4=117,G170,'IP Til Binær'!$Y$4=118,G171,'IP Til Binær'!$Y$4=119,G172,'IP Til Binær'!$Y$4=120,G173,'IP Til Binær'!$Y$4=121,G174,'IP Til Binær'!$Y$4=122,G175,'IP Til Binær'!$Y$4=123,G176,'IP Til Binær'!$Y$4=124,G177,'IP Til Binær'!$Y$4=125,G178,'IP Til Binær'!$Y$4=126,G179,'IP Til Binær'!$Y$4=127,G180)</f>
        <v>#N/A</v>
      </c>
      <c r="R70" s="16" t="e">
        <f>_xlfn.IFS('IP Til Binær'!$Y$4=1,H54,'IP Til Binær'!$Y$4=2,H55,'IP Til Binær'!$Y$4=3,H56,'IP Til Binær'!$Y$4=4,H57,'IP Til Binær'!$Y$4=5,H58,'IP Til Binær'!$Y$4=6,H59,'IP Til Binær'!$Y$4=7,H60,'IP Til Binær'!$Y$4=8,H61,'IP Til Binær'!$Y$4=9,H62,'IP Til Binær'!$Y$4=10,H63,'IP Til Binær'!$Y$4=11,H64,'IP Til Binær'!$Y$4=12,H65,'IP Til Binær'!$Y$4=13,H66,'IP Til Binær'!$Y$4=14,H67,'IP Til Binær'!$Y$4=15,H68,'IP Til Binær'!$Y$4=16,H69,'IP Til Binær'!$Y$4=17,H70,'IP Til Binær'!$Y$4=18,H71,'IP Til Binær'!$Y$4=19,H72,'IP Til Binær'!$Y$4=20,H73,'IP Til Binær'!$Y$4=21,H74,'IP Til Binær'!$Y$4=22,H75,'IP Til Binær'!$Y$4=23,H76,'IP Til Binær'!$Y$4=24,H77,'IP Til Binær'!$Y$4=25,H78,'IP Til Binær'!$Y$4=26,H79,'IP Til Binær'!$Y$4=27,H80,'IP Til Binær'!$Y$4=28,H81,'IP Til Binær'!$Y$4=29,H82,'IP Til Binær'!$Y$4=30,H83,'IP Til Binær'!$Y$4=31,H84,'IP Til Binær'!$Y$4=32,H85,'IP Til Binær'!$Y$4=33,H86,'IP Til Binær'!$Y$4=34,H87,'IP Til Binær'!$Y$4=35,H88,'IP Til Binær'!$Y$4=36,H89,'IP Til Binær'!$Y$4=37,H90,'IP Til Binær'!$Y$4=38,H91,'IP Til Binær'!$Y$4=39,H92,'IP Til Binær'!$Y$4=40,H93,'IP Til Binær'!$Y$4=41,H94,'IP Til Binær'!$Y$4=42,H95,'IP Til Binær'!$Y$4=43,H96,'IP Til Binær'!$Y$4=44,H97,'IP Til Binær'!$Y$4=45,H98,'IP Til Binær'!$Y$4=46,H99,'IP Til Binær'!$Y$4=47,H100,'IP Til Binær'!$Y$4=48,H101,'IP Til Binær'!$Y$4=49,H102,'IP Til Binær'!$Y$4=50,H103,'IP Til Binær'!$Y$4=51,H104,'IP Til Binær'!$Y$4=52,H105,'IP Til Binær'!$Y$4=53,H106,'IP Til Binær'!$Y$4=54,H107,'IP Til Binær'!$Y$4=55,H108,'IP Til Binær'!$Y$4=56,H109,'IP Til Binær'!$Y$4=57,H110,'IP Til Binær'!$Y$4=58,H111,'IP Til Binær'!$Y$4=59,H112,'IP Til Binær'!$Y$4=60,H113,'IP Til Binær'!$Y$4=61,H114,'IP Til Binær'!$Y$4=62,H115,'IP Til Binær'!$Y$4=63,H116,'IP Til Binær'!$Y$4=64,H117,'IP Til Binær'!$Y$4=65,H118,'IP Til Binær'!$Y$4=66,H119,'IP Til Binær'!$Y$4=67,H120,'IP Til Binær'!$Y$4=68,H121,'IP Til Binær'!$Y$4=69,H122,'IP Til Binær'!$Y$4=70,H123,'IP Til Binær'!$Y$4=71,H124,'IP Til Binær'!$Y$4=72,H125,'IP Til Binær'!$Y$4=73,H126,'IP Til Binær'!$Y$4=74,H127,'IP Til Binær'!$Y$4=75,H128,'IP Til Binær'!$Y$4=76,H129,'IP Til Binær'!$Y$4=77,H130,'IP Til Binær'!$Y$4=78,H131,'IP Til Binær'!$Y$4=79,H132,'IP Til Binær'!$Y$4=80,H133,'IP Til Binær'!$Y$4=81,H134,'IP Til Binær'!$Y$4=82,H135,'IP Til Binær'!$Y$4=83,H136,'IP Til Binær'!$Y$4=84,H137,'IP Til Binær'!$Y$4=85,H138,'IP Til Binær'!$Y$4=86,H139,'IP Til Binær'!$Y$4=87,H140,'IP Til Binær'!$Y$4=88,H141,'IP Til Binær'!$Y$4=89,H142,'IP Til Binær'!$Y$4=90,H143,'IP Til Binær'!$Y$4=91,H144,'IP Til Binær'!$Y$4=92,H145,'IP Til Binær'!$Y$4=93,H146,'IP Til Binær'!$Y$4=94,H147,'IP Til Binær'!$Y$4=95,H148,'IP Til Binær'!$Y$4=96,H149,'IP Til Binær'!$Y$4=97,H150,'IP Til Binær'!$Y$4=98,H151,'IP Til Binær'!$Y$4=99,H152,'IP Til Binær'!$Y$4=100,H153,'IP Til Binær'!$Y$4=101,H154,'IP Til Binær'!$Y$4=102,H155,'IP Til Binær'!$Y$4=103,H156,'IP Til Binær'!$Y$4=104,H157,'IP Til Binær'!$Y$4=105,H158,'IP Til Binær'!$Y$4=106,H159,'IP Til Binær'!$Y$4=107,H160,'IP Til Binær'!$Y$4=108,H161,'IP Til Binær'!$Y$4=109,H162,'IP Til Binær'!$Y$4=110,H163,'IP Til Binær'!$Y$4=111,H164,'IP Til Binær'!$Y$4=112,H165,'IP Til Binær'!$Y$4=113,H166,'IP Til Binær'!$Y$4=114,H167,'IP Til Binær'!$Y$4=115,H168,'IP Til Binær'!$Y$4=116,H169,'IP Til Binær'!$Y$4=117,H170,'IP Til Binær'!$Y$4=118,H171,'IP Til Binær'!$Y$4=119,H172,'IP Til Binær'!$Y$4=120,H173,'IP Til Binær'!$Y$4=121,H174,'IP Til Binær'!$Y$4=122,H175,'IP Til Binær'!$Y$4=123,H176,'IP Til Binær'!$Y$4=124,H177,'IP Til Binær'!$Y$4=125,H178,'IP Til Binær'!$Y$4=126,H179,'IP Til Binær'!$Y$4=127,H180)</f>
        <v>#N/A</v>
      </c>
      <c r="S70" s="16" t="e">
        <f>_xlfn.IFS('IP Til Binær'!$Y$4=1,I54,'IP Til Binær'!$Y$4=2,I55,'IP Til Binær'!$Y$4=3,I56,'IP Til Binær'!$Y$4=4,I57,'IP Til Binær'!$Y$4=5,I58,'IP Til Binær'!$Y$4=6,I59,'IP Til Binær'!$Y$4=7,I60,'IP Til Binær'!$Y$4=8,I61,'IP Til Binær'!$Y$4=9,I62,'IP Til Binær'!$Y$4=10,I63,'IP Til Binær'!$Y$4=11,I64,'IP Til Binær'!$Y$4=12,I65,'IP Til Binær'!$Y$4=13,I66,'IP Til Binær'!$Y$4=14,I67,'IP Til Binær'!$Y$4=15,I68,'IP Til Binær'!$Y$4=16,I69,'IP Til Binær'!$Y$4=17,I70,'IP Til Binær'!$Y$4=18,I71,'IP Til Binær'!$Y$4=19,I72,'IP Til Binær'!$Y$4=20,I73,'IP Til Binær'!$Y$4=21,I74,'IP Til Binær'!$Y$4=22,I75,'IP Til Binær'!$Y$4=23,I76,'IP Til Binær'!$Y$4=24,I77,'IP Til Binær'!$Y$4=25,I78,'IP Til Binær'!$Y$4=26,I79,'IP Til Binær'!$Y$4=27,I80,'IP Til Binær'!$Y$4=28,I81,'IP Til Binær'!$Y$4=29,I82,'IP Til Binær'!$Y$4=30,I83,'IP Til Binær'!$Y$4=31,I84,'IP Til Binær'!$Y$4=32,I85,'IP Til Binær'!$Y$4=33,I86,'IP Til Binær'!$Y$4=34,I87,'IP Til Binær'!$Y$4=35,I88,'IP Til Binær'!$Y$4=36,I89,'IP Til Binær'!$Y$4=37,I90,'IP Til Binær'!$Y$4=38,I91,'IP Til Binær'!$Y$4=39,I92,'IP Til Binær'!$Y$4=40,I93,'IP Til Binær'!$Y$4=41,I94,'IP Til Binær'!$Y$4=42,I95,'IP Til Binær'!$Y$4=43,I96,'IP Til Binær'!$Y$4=44,I97,'IP Til Binær'!$Y$4=45,I98,'IP Til Binær'!$Y$4=46,I99,'IP Til Binær'!$Y$4=47,I100,'IP Til Binær'!$Y$4=48,I101,'IP Til Binær'!$Y$4=49,I102,'IP Til Binær'!$Y$4=50,I103,'IP Til Binær'!$Y$4=51,I104,'IP Til Binær'!$Y$4=52,I105,'IP Til Binær'!$Y$4=53,I106,'IP Til Binær'!$Y$4=54,I107,'IP Til Binær'!$Y$4=55,I108,'IP Til Binær'!$Y$4=56,I109,'IP Til Binær'!$Y$4=57,I110,'IP Til Binær'!$Y$4=58,I111,'IP Til Binær'!$Y$4=59,I112,'IP Til Binær'!$Y$4=60,I113,'IP Til Binær'!$Y$4=61,I114,'IP Til Binær'!$Y$4=62,I115,'IP Til Binær'!$Y$4=63,I116,'IP Til Binær'!$Y$4=64,I117,'IP Til Binær'!$Y$4=65,I118,'IP Til Binær'!$Y$4=66,I119,'IP Til Binær'!$Y$4=67,I120,'IP Til Binær'!$Y$4=68,I121,'IP Til Binær'!$Y$4=69,I122,'IP Til Binær'!$Y$4=70,I123,'IP Til Binær'!$Y$4=71,I124,'IP Til Binær'!$Y$4=72,I125,'IP Til Binær'!$Y$4=73,I126,'IP Til Binær'!$Y$4=74,I127,'IP Til Binær'!$Y$4=75,I128,'IP Til Binær'!$Y$4=76,I129,'IP Til Binær'!$Y$4=77,I130,'IP Til Binær'!$Y$4=78,I131,'IP Til Binær'!$Y$4=79,I132,'IP Til Binær'!$Y$4=80,I133,'IP Til Binær'!$Y$4=81,I134,'IP Til Binær'!$Y$4=82,I135,'IP Til Binær'!$Y$4=83,I136,'IP Til Binær'!$Y$4=84,I137,'IP Til Binær'!$Y$4=85,I138,'IP Til Binær'!$Y$4=86,I139,'IP Til Binær'!$Y$4=87,I140,'IP Til Binær'!$Y$4=88,I141,'IP Til Binær'!$Y$4=89,I142,'IP Til Binær'!$Y$4=90,I143,'IP Til Binær'!$Y$4=91,I144,'IP Til Binær'!$Y$4=92,I145,'IP Til Binær'!$Y$4=93,I146,'IP Til Binær'!$Y$4=94,I147,'IP Til Binær'!$Y$4=95,I148,'IP Til Binær'!$Y$4=96,I149,'IP Til Binær'!$Y$4=97,I150,'IP Til Binær'!$Y$4=98,I151,'IP Til Binær'!$Y$4=99,I152,'IP Til Binær'!$Y$4=100,I153,'IP Til Binær'!$Y$4=101,I154,'IP Til Binær'!$Y$4=102,I155,'IP Til Binær'!$Y$4=103,I156,'IP Til Binær'!$Y$4=104,I157,'IP Til Binær'!$Y$4=105,I158,'IP Til Binær'!$Y$4=106,I159,'IP Til Binær'!$Y$4=107,I160,'IP Til Binær'!$Y$4=108,I161,'IP Til Binær'!$Y$4=109,I162,'IP Til Binær'!$Y$4=110,I163,'IP Til Binær'!$Y$4=111,I164,'IP Til Binær'!$Y$4=112,I165,'IP Til Binær'!$Y$4=113,I166,'IP Til Binær'!$Y$4=114,I167,'IP Til Binær'!$Y$4=115,I168,'IP Til Binær'!$Y$4=116,I169,'IP Til Binær'!$Y$4=117,I170,'IP Til Binær'!$Y$4=118,I171,'IP Til Binær'!$Y$4=119,I172,'IP Til Binær'!$Y$4=120,I173,'IP Til Binær'!$Y$4=121,I174,'IP Til Binær'!$Y$4=122,I175,'IP Til Binær'!$Y$4=123,I176,'IP Til Binær'!$Y$4=124,I177,'IP Til Binær'!$Y$4=125,I178,'IP Til Binær'!$Y$4=126,I179,'IP Til Binær'!$Y$4=127,I180)</f>
        <v>#N/A</v>
      </c>
      <c r="T70" s="16" t="e">
        <f>_xlfn.IFS('IP Til Binær'!$Y$4=1,J54,'IP Til Binær'!$Y$4=2,J55,'IP Til Binær'!$Y$4=3,J56,'IP Til Binær'!$Y$4=4,J57,'IP Til Binær'!$Y$4=5,J58,'IP Til Binær'!$Y$4=6,J59,'IP Til Binær'!$Y$4=7,J60,'IP Til Binær'!$Y$4=8,J61,'IP Til Binær'!$Y$4=9,J62,'IP Til Binær'!$Y$4=10,J63,'IP Til Binær'!$Y$4=11,J64,'IP Til Binær'!$Y$4=12,J65,'IP Til Binær'!$Y$4=13,J66,'IP Til Binær'!$Y$4=14,J67,'IP Til Binær'!$Y$4=15,J68,'IP Til Binær'!$Y$4=16,J69,'IP Til Binær'!$Y$4=17,J70,'IP Til Binær'!$Y$4=18,J71,'IP Til Binær'!$Y$4=19,J72,'IP Til Binær'!$Y$4=20,J73,'IP Til Binær'!$Y$4=21,J74,'IP Til Binær'!$Y$4=22,J75,'IP Til Binær'!$Y$4=23,J76,'IP Til Binær'!$Y$4=24,J77,'IP Til Binær'!$Y$4=25,J78,'IP Til Binær'!$Y$4=26,J79,'IP Til Binær'!$Y$4=27,J80,'IP Til Binær'!$Y$4=28,J81,'IP Til Binær'!$Y$4=29,J82,'IP Til Binær'!$Y$4=30,J83,'IP Til Binær'!$Y$4=31,J84,'IP Til Binær'!$Y$4=32,J85,'IP Til Binær'!$Y$4=33,J86,'IP Til Binær'!$Y$4=34,J87,'IP Til Binær'!$Y$4=35,J88,'IP Til Binær'!$Y$4=36,J89,'IP Til Binær'!$Y$4=37,J90,'IP Til Binær'!$Y$4=38,J91,'IP Til Binær'!$Y$4=39,J92,'IP Til Binær'!$Y$4=40,J93,'IP Til Binær'!$Y$4=41,J94,'IP Til Binær'!$Y$4=42,J95,'IP Til Binær'!$Y$4=43,J96,'IP Til Binær'!$Y$4=44,J97,'IP Til Binær'!$Y$4=45,J98,'IP Til Binær'!$Y$4=46,J99,'IP Til Binær'!$Y$4=47,J100,'IP Til Binær'!$Y$4=48,J101,'IP Til Binær'!$Y$4=49,J102,'IP Til Binær'!$Y$4=50,J103,'IP Til Binær'!$Y$4=51,J104,'IP Til Binær'!$Y$4=52,J105,'IP Til Binær'!$Y$4=53,J106,'IP Til Binær'!$Y$4=54,J107,'IP Til Binær'!$Y$4=55,J108,'IP Til Binær'!$Y$4=56,J109,'IP Til Binær'!$Y$4=57,J110,'IP Til Binær'!$Y$4=58,J111,'IP Til Binær'!$Y$4=59,J112,'IP Til Binær'!$Y$4=60,J113,'IP Til Binær'!$Y$4=61,J114,'IP Til Binær'!$Y$4=62,J115,'IP Til Binær'!$Y$4=63,J116,'IP Til Binær'!$Y$4=64,J117,'IP Til Binær'!$Y$4=65,J118,'IP Til Binær'!$Y$4=66,J119,'IP Til Binær'!$Y$4=67,J120,'IP Til Binær'!$Y$4=68,J121,'IP Til Binær'!$Y$4=69,J122,'IP Til Binær'!$Y$4=70,J123,'IP Til Binær'!$Y$4=71,J124,'IP Til Binær'!$Y$4=72,J125,'IP Til Binær'!$Y$4=73,J126,'IP Til Binær'!$Y$4=74,J127,'IP Til Binær'!$Y$4=75,J128,'IP Til Binær'!$Y$4=76,J129,'IP Til Binær'!$Y$4=77,J130,'IP Til Binær'!$Y$4=78,J131,'IP Til Binær'!$Y$4=79,J132,'IP Til Binær'!$Y$4=80,J133,'IP Til Binær'!$Y$4=81,J134,'IP Til Binær'!$Y$4=82,J135,'IP Til Binær'!$Y$4=83,J136,'IP Til Binær'!$Y$4=84,J137,'IP Til Binær'!$Y$4=85,J138,'IP Til Binær'!$Y$4=86,J139,'IP Til Binær'!$Y$4=87,J140,'IP Til Binær'!$Y$4=88,J141,'IP Til Binær'!$Y$4=89,J142,'IP Til Binær'!$Y$4=90,J143,'IP Til Binær'!$Y$4=91,J144,'IP Til Binær'!$Y$4=92,J145,'IP Til Binær'!$Y$4=93,J146,'IP Til Binær'!$Y$4=94,J147,'IP Til Binær'!$Y$4=95,J148,'IP Til Binær'!$Y$4=96,J149,'IP Til Binær'!$Y$4=97,J150,'IP Til Binær'!$Y$4=98,J151,'IP Til Binær'!$Y$4=99,J152,'IP Til Binær'!$Y$4=100,J153,'IP Til Binær'!$Y$4=101,J154,'IP Til Binær'!$Y$4=102,J155,'IP Til Binær'!$Y$4=103,J156,'IP Til Binær'!$Y$4=104,J157,'IP Til Binær'!$Y$4=105,J158,'IP Til Binær'!$Y$4=106,J159,'IP Til Binær'!$Y$4=107,J160,'IP Til Binær'!$Y$4=108,J161,'IP Til Binær'!$Y$4=109,J162,'IP Til Binær'!$Y$4=110,J163,'IP Til Binær'!$Y$4=111,J164,'IP Til Binær'!$Y$4=112,J165,'IP Til Binær'!$Y$4=113,J166,'IP Til Binær'!$Y$4=114,J167,'IP Til Binær'!$Y$4=115,J168,'IP Til Binær'!$Y$4=116,J169,'IP Til Binær'!$Y$4=117,J170,'IP Til Binær'!$Y$4=118,J171,'IP Til Binær'!$Y$4=119,J172,'IP Til Binær'!$Y$4=120,J173,'IP Til Binær'!$Y$4=121,J174,'IP Til Binær'!$Y$4=122,J175,'IP Til Binær'!$Y$4=123,J176,'IP Til Binær'!$Y$4=124,J177,'IP Til Binær'!$Y$4=125,J178,'IP Til Binær'!$Y$4=126,J179,'IP Til Binær'!$Y$4=127,J180)</f>
        <v>#N/A</v>
      </c>
      <c r="U70" s="16" t="e">
        <f>_xlfn.IFS('IP Til Binær'!$Y$4=1,K54,'IP Til Binær'!$Y$4=2,K55,'IP Til Binær'!$Y$4=3,K56,'IP Til Binær'!$Y$4=4,K57,'IP Til Binær'!$Y$4=5,K58,'IP Til Binær'!$Y$4=6,K59,'IP Til Binær'!$Y$4=7,K60,'IP Til Binær'!$Y$4=8,K61,'IP Til Binær'!$Y$4=9,K62,'IP Til Binær'!$Y$4=10,K63,'IP Til Binær'!$Y$4=11,K64,'IP Til Binær'!$Y$4=12,K65,'IP Til Binær'!$Y$4=13,K66,'IP Til Binær'!$Y$4=14,K67,'IP Til Binær'!$Y$4=15,K68,'IP Til Binær'!$Y$4=16,K69,'IP Til Binær'!$Y$4=17,K70,'IP Til Binær'!$Y$4=18,K71,'IP Til Binær'!$Y$4=19,K72,'IP Til Binær'!$Y$4=20,K73,'IP Til Binær'!$Y$4=21,K74,'IP Til Binær'!$Y$4=22,K75,'IP Til Binær'!$Y$4=23,K76,'IP Til Binær'!$Y$4=24,K77,'IP Til Binær'!$Y$4=25,K78,'IP Til Binær'!$Y$4=26,K79,'IP Til Binær'!$Y$4=27,K80,'IP Til Binær'!$Y$4=28,K81,'IP Til Binær'!$Y$4=29,K82,'IP Til Binær'!$Y$4=30,K83,'IP Til Binær'!$Y$4=31,K84,'IP Til Binær'!$Y$4=32,K85,'IP Til Binær'!$Y$4=33,K86,'IP Til Binær'!$Y$4=34,K87,'IP Til Binær'!$Y$4=35,K88,'IP Til Binær'!$Y$4=36,K89,'IP Til Binær'!$Y$4=37,K90,'IP Til Binær'!$Y$4=38,K91,'IP Til Binær'!$Y$4=39,K92,'IP Til Binær'!$Y$4=40,K93,'IP Til Binær'!$Y$4=41,K94,'IP Til Binær'!$Y$4=42,K95,'IP Til Binær'!$Y$4=43,K96,'IP Til Binær'!$Y$4=44,K97,'IP Til Binær'!$Y$4=45,K98,'IP Til Binær'!$Y$4=46,K99,'IP Til Binær'!$Y$4=47,K100,'IP Til Binær'!$Y$4=48,K101,'IP Til Binær'!$Y$4=49,K102,'IP Til Binær'!$Y$4=50,K103,'IP Til Binær'!$Y$4=51,K104,'IP Til Binær'!$Y$4=52,K105,'IP Til Binær'!$Y$4=53,K106,'IP Til Binær'!$Y$4=54,K107,'IP Til Binær'!$Y$4=55,K108,'IP Til Binær'!$Y$4=56,K109,'IP Til Binær'!$Y$4=57,K110,'IP Til Binær'!$Y$4=58,K111,'IP Til Binær'!$Y$4=59,K112,'IP Til Binær'!$Y$4=60,K113,'IP Til Binær'!$Y$4=61,K114,'IP Til Binær'!$Y$4=62,K115,'IP Til Binær'!$Y$4=63,K116,'IP Til Binær'!$Y$4=64,K117,'IP Til Binær'!$Y$4=65,K118,'IP Til Binær'!$Y$4=66,K119,'IP Til Binær'!$Y$4=67,K120,'IP Til Binær'!$Y$4=68,K121,'IP Til Binær'!$Y$4=69,K122,'IP Til Binær'!$Y$4=70,K123,'IP Til Binær'!$Y$4=71,K124,'IP Til Binær'!$Y$4=72,K125,'IP Til Binær'!$Y$4=73,K126,'IP Til Binær'!$Y$4=74,K127,'IP Til Binær'!$Y$4=75,K128,'IP Til Binær'!$Y$4=76,K129,'IP Til Binær'!$Y$4=77,K130,'IP Til Binær'!$Y$4=78,K131,'IP Til Binær'!$Y$4=79,K132,'IP Til Binær'!$Y$4=80,K133,'IP Til Binær'!$Y$4=81,K134,'IP Til Binær'!$Y$4=82,K135,'IP Til Binær'!$Y$4=83,K136,'IP Til Binær'!$Y$4=84,K137,'IP Til Binær'!$Y$4=85,K138,'IP Til Binær'!$Y$4=86,K139,'IP Til Binær'!$Y$4=87,K140,'IP Til Binær'!$Y$4=88,K141,'IP Til Binær'!$Y$4=89,K142,'IP Til Binær'!$Y$4=90,K143,'IP Til Binær'!$Y$4=91,K144,'IP Til Binær'!$Y$4=92,K145,'IP Til Binær'!$Y$4=93,K146,'IP Til Binær'!$Y$4=94,K147,'IP Til Binær'!$Y$4=95,K148,'IP Til Binær'!$Y$4=96,K149,'IP Til Binær'!$Y$4=97,K150,'IP Til Binær'!$Y$4=98,K151,'IP Til Binær'!$Y$4=99,K152,'IP Til Binær'!$Y$4=100,K153,'IP Til Binær'!$Y$4=101,K154,'IP Til Binær'!$Y$4=102,K155,'IP Til Binær'!$Y$4=103,K156,'IP Til Binær'!$Y$4=104,K157,'IP Til Binær'!$Y$4=105,K158,'IP Til Binær'!$Y$4=106,K159,'IP Til Binær'!$Y$4=107,K160,'IP Til Binær'!$Y$4=108,K161,'IP Til Binær'!$Y$4=109,K162,'IP Til Binær'!$Y$4=110,K163,'IP Til Binær'!$Y$4=111,K164,'IP Til Binær'!$Y$4=112,K165,'IP Til Binær'!$Y$4=113,K166,'IP Til Binær'!$Y$4=114,K167,'IP Til Binær'!$Y$4=115,K168,'IP Til Binær'!$Y$4=116,K169,'IP Til Binær'!$Y$4=117,K170,'IP Til Binær'!$Y$4=118,K171,'IP Til Binær'!$Y$4=119,K172,'IP Til Binær'!$Y$4=120,K173,'IP Til Binær'!$Y$4=121,K174,'IP Til Binær'!$Y$4=122,K175,'IP Til Binær'!$Y$4=123,K176,'IP Til Binær'!$Y$4=124,K177,'IP Til Binær'!$Y$4=125,K178,'IP Til Binær'!$Y$4=126,K179,'IP Til Binær'!$Y$4=127,K180)</f>
        <v>#N/A</v>
      </c>
      <c r="V70" s="17"/>
      <c r="W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50" t="s">
        <v>34</v>
      </c>
      <c r="AM70" s="34"/>
      <c r="AN70" s="35"/>
    </row>
    <row r="71" spans="3:40" ht="18.75" x14ac:dyDescent="0.3">
      <c r="C71" s="33"/>
      <c r="D71" s="49">
        <v>0</v>
      </c>
      <c r="E71" s="49">
        <v>0</v>
      </c>
      <c r="F71" s="49">
        <v>0</v>
      </c>
      <c r="G71" s="49">
        <v>1</v>
      </c>
      <c r="H71" s="49">
        <v>0</v>
      </c>
      <c r="I71" s="49">
        <v>0</v>
      </c>
      <c r="J71" s="49">
        <v>1</v>
      </c>
      <c r="K71" s="49">
        <v>0</v>
      </c>
      <c r="L71" s="34"/>
      <c r="M71" s="15"/>
      <c r="N71" s="16" t="e">
        <f>_xlfn.IFS('IP Til Binær'!$Y$4=128,D181,'IP Til Binær'!$Y$4=129,D182,'IP Til Binær'!$Y$4=130,D183,'IP Til Binær'!$Y$4=131,D184,'IP Til Binær'!$Y$4=132,D185,'IP Til Binær'!$Y$4=133,D186,'IP Til Binær'!$Y$4=134,D187,'IP Til Binær'!$Y$4=135,D188,'IP Til Binær'!$Y$4=136,D189,'IP Til Binær'!$Y$4=137,D190,'IP Til Binær'!$Y$4=138,D191,'IP Til Binær'!$Y$4=139,D192,'IP Til Binær'!$Y$4=140,D193,'IP Til Binær'!$Y$4=141,D194,'IP Til Binær'!$Y$4=142,D195,'IP Til Binær'!$Y$4=143,D196,'IP Til Binær'!$Y$4=144,D197,'IP Til Binær'!$Y$4=145,D198,'IP Til Binær'!$Y$4=146,D199,'IP Til Binær'!$Y$4=147,D200,'IP Til Binær'!$Y$4=148,D201,'IP Til Binær'!$Y$4=149,D202,'IP Til Binær'!$Y$4=150,D203,'IP Til Binær'!$Y$4=151,D204,'IP Til Binær'!$Y$4=152,D205,'IP Til Binær'!$Y$4=153,D206,'IP Til Binær'!$Y$4=154,D207,'IP Til Binær'!$Y$4=155,D208,'IP Til Binær'!$Y$4=156,D209,'IP Til Binær'!$Y$4=157,D210,'IP Til Binær'!$Y$4=158,D211,'IP Til Binær'!$Y$4=159,D212,'IP Til Binær'!$Y$4=160,D213,'IP Til Binær'!$Y$4=161,D214,'IP Til Binær'!$Y$4=162,D215,'IP Til Binær'!$Y$4=163,D216,'IP Til Binær'!$Y$4=164,D217,'IP Til Binær'!$Y$4=165,D218,'IP Til Binær'!$Y$4=166,D219,'IP Til Binær'!$Y$4=167,D220,'IP Til Binær'!$Y$4=168,D221,'IP Til Binær'!$Y$4=169,D222,'IP Til Binær'!$Y$4=170,D223,'IP Til Binær'!$Y$4=171,D224,'IP Til Binær'!$Y$4=172,D225,'IP Til Binær'!$Y$4=173,D226,'IP Til Binær'!$Y$4=174,D227,'IP Til Binær'!$Y$4=175,D228,'IP Til Binær'!$Y$4=176,D229,'IP Til Binær'!$Y$4=177,D230,'IP Til Binær'!$Y$4=178,D231,'IP Til Binær'!$Y$4=179,D232,'IP Til Binær'!$Y$4=180,D233,'IP Til Binær'!$Y$4=181,D234,'IP Til Binær'!$Y$4=182,D235,'IP Til Binær'!$Y$4=183,D236,'IP Til Binær'!$Y$4=184,D237,'IP Til Binær'!$Y$4=185,D238,'IP Til Binær'!$Y$4=186,D239,'IP Til Binær'!$Y$4=187,D240,'IP Til Binær'!$Y$4=188,D241,'IP Til Binær'!$Y$4=189,D242,'IP Til Binær'!$Y$4=190,D243,'IP Til Binær'!$Y$4=191,D244,'IP Til Binær'!$Y$4=192,D245,'IP Til Binær'!$Y$4=193,D246,'IP Til Binær'!$Y$4=194,D247,'IP Til Binær'!$Y$4=195,D248,'IP Til Binær'!$Y$4=196,D249,'IP Til Binær'!$Y$4=197,D250,'IP Til Binær'!$Y$4=198,D251,'IP Til Binær'!$Y$4=199,D252,'IP Til Binær'!$Y$4=200,D253,'IP Til Binær'!$Y$4=201,D254,'IP Til Binær'!$Y$4=202,D255,'IP Til Binær'!$Y$4=203,D256,'IP Til Binær'!$Y$4=204,D257,'IP Til Binær'!$Y$4=205,D258,'IP Til Binær'!$Y$4=206,D259,'IP Til Binær'!$Y$4=207,D260,'IP Til Binær'!$Y$4=208,D261,'IP Til Binær'!$Y$4=209,D262,'IP Til Binær'!$Y$4=210,D263,'IP Til Binær'!$Y$4=211,D264,'IP Til Binær'!$Y$4=212,D265,'IP Til Binær'!$Y$4=213,D266,'IP Til Binær'!$Y$4=214,D267,'IP Til Binær'!$Y$4=215,D268,'IP Til Binær'!$Y$4=216,D269,'IP Til Binær'!$Y$4=217,D270,'IP Til Binær'!$Y$4=218,D271,'IP Til Binær'!$Y$4=219,D272,'IP Til Binær'!$Y$4=220,D273,'IP Til Binær'!$Y$4=221,D274,'IP Til Binær'!$Y$4=222,D275,'IP Til Binær'!$Y$4=223,D276,'IP Til Binær'!$Y$4=224,D277,'IP Til Binær'!$Y$4=225,D278,'IP Til Binær'!$Y$4=226,D279,'IP Til Binær'!$Y$4=227,D280,'IP Til Binær'!$Y$4=228,D281,'IP Til Binær'!$Y$4=229,D282,'IP Til Binær'!$Y$4=230,D283,'IP Til Binær'!$Y$4=231,D284,'IP Til Binær'!$Y$4=232,D285,'IP Til Binær'!$Y$4=233,D286,'IP Til Binær'!$Y$4=234,D287,'IP Til Binær'!$Y$4=235,D288,'IP Til Binær'!$Y$4=236,D289,'IP Til Binær'!$Y$4=237,D290,'IP Til Binær'!$Y$4=238,D291,'IP Til Binær'!$Y$4=239,D292,'IP Til Binær'!$Y$4=240,D293,'IP Til Binær'!$Y$4=241,D294,'IP Til Binær'!$Y$4=242,D295,'IP Til Binær'!$Y$4=243,D296,'IP Til Binær'!$Y$4=244,D297,'IP Til Binær'!$Y$4=245,D298,'IP Til Binær'!$Y$4=246,D299,'IP Til Binær'!$Y$4=247,D300,'IP Til Binær'!$Y$4=248,D301,'IP Til Binær'!$Y$4=249,D302,'IP Til Binær'!$Y$4=250,D303,'IP Til Binær'!$Y$4=251,D304,'IP Til Binær'!$Y$4=252,D305,'IP Til Binær'!$Y$4=253,D306,'IP Til Binær'!$Y$4=254,D307)</f>
        <v>#N/A</v>
      </c>
      <c r="O71" s="16" t="e">
        <f>_xlfn.IFS('IP Til Binær'!$Y$4=128,E181,'IP Til Binær'!$Y$4=129,E182,'IP Til Binær'!$Y$4=130,E183,'IP Til Binær'!$Y$4=131,E184,'IP Til Binær'!$Y$4=132,E185,'IP Til Binær'!$Y$4=133,E186,'IP Til Binær'!$Y$4=134,E187,'IP Til Binær'!$Y$4=135,E188,'IP Til Binær'!$Y$4=136,E189,'IP Til Binær'!$Y$4=137,E190,'IP Til Binær'!$Y$4=138,E191,'IP Til Binær'!$Y$4=139,E192,'IP Til Binær'!$Y$4=140,E193,'IP Til Binær'!$Y$4=141,E194,'IP Til Binær'!$Y$4=142,E195,'IP Til Binær'!$Y$4=143,E196,'IP Til Binær'!$Y$4=144,E197,'IP Til Binær'!$Y$4=145,E198,'IP Til Binær'!$Y$4=146,E199,'IP Til Binær'!$Y$4=147,E200,'IP Til Binær'!$Y$4=148,E201,'IP Til Binær'!$Y$4=149,E202,'IP Til Binær'!$Y$4=150,E203,'IP Til Binær'!$Y$4=151,E204,'IP Til Binær'!$Y$4=152,E205,'IP Til Binær'!$Y$4=153,E206,'IP Til Binær'!$Y$4=154,E207,'IP Til Binær'!$Y$4=155,E208,'IP Til Binær'!$Y$4=156,E209,'IP Til Binær'!$Y$4=157,E210,'IP Til Binær'!$Y$4=158,E211,'IP Til Binær'!$Y$4=159,E212,'IP Til Binær'!$Y$4=160,E213,'IP Til Binær'!$Y$4=161,E214,'IP Til Binær'!$Y$4=162,E215,'IP Til Binær'!$Y$4=163,E216,'IP Til Binær'!$Y$4=164,E217,'IP Til Binær'!$Y$4=165,E218,'IP Til Binær'!$Y$4=166,E219,'IP Til Binær'!$Y$4=167,E220,'IP Til Binær'!$Y$4=168,E221,'IP Til Binær'!$Y$4=169,E222,'IP Til Binær'!$Y$4=170,E223,'IP Til Binær'!$Y$4=171,E224,'IP Til Binær'!$Y$4=172,E225,'IP Til Binær'!$Y$4=173,E226,'IP Til Binær'!$Y$4=174,E227,'IP Til Binær'!$Y$4=175,E228,'IP Til Binær'!$Y$4=176,E229,'IP Til Binær'!$Y$4=177,E230,'IP Til Binær'!$Y$4=178,E231,'IP Til Binær'!$Y$4=179,E232,'IP Til Binær'!$Y$4=180,E233,'IP Til Binær'!$Y$4=181,E234,'IP Til Binær'!$Y$4=182,E235,'IP Til Binær'!$Y$4=183,E236,'IP Til Binær'!$Y$4=184,E237,'IP Til Binær'!$Y$4=185,E238,'IP Til Binær'!$Y$4=186,E239,'IP Til Binær'!$Y$4=187,E240,'IP Til Binær'!$Y$4=188,E241,'IP Til Binær'!$Y$4=189,E242,'IP Til Binær'!$Y$4=190,E243,'IP Til Binær'!$Y$4=191,E244,'IP Til Binær'!$Y$4=192,E245,'IP Til Binær'!$Y$4=193,E246,'IP Til Binær'!$Y$4=194,E247,'IP Til Binær'!$Y$4=195,E248,'IP Til Binær'!$Y$4=196,E249,'IP Til Binær'!$Y$4=197,E250,'IP Til Binær'!$Y$4=198,E251,'IP Til Binær'!$Y$4=199,E252,'IP Til Binær'!$Y$4=200,E253,'IP Til Binær'!$Y$4=201,E254,'IP Til Binær'!$Y$4=202,E255,'IP Til Binær'!$Y$4=203,E256,'IP Til Binær'!$Y$4=204,E257,'IP Til Binær'!$Y$4=205,E258,'IP Til Binær'!$Y$4=206,E259,'IP Til Binær'!$Y$4=207,E260,'IP Til Binær'!$Y$4=208,E261,'IP Til Binær'!$Y$4=209,E262,'IP Til Binær'!$Y$4=210,E263,'IP Til Binær'!$Y$4=211,E264,'IP Til Binær'!$Y$4=212,E265,'IP Til Binær'!$Y$4=213,E266,'IP Til Binær'!$Y$4=214,E267,'IP Til Binær'!$Y$4=215,E268,'IP Til Binær'!$Y$4=216,E269,'IP Til Binær'!$Y$4=217,E270,'IP Til Binær'!$Y$4=218,E271,'IP Til Binær'!$Y$4=219,E272,'IP Til Binær'!$Y$4=220,E273,'IP Til Binær'!$Y$4=221,E274,'IP Til Binær'!$Y$4=222,E275,'IP Til Binær'!$Y$4=223,E276,'IP Til Binær'!$Y$4=224,E277,'IP Til Binær'!$Y$4=225,E278,'IP Til Binær'!$Y$4=226,E279,'IP Til Binær'!$Y$4=227,E280,'IP Til Binær'!$Y$4=228,E281,'IP Til Binær'!$Y$4=229,E282,'IP Til Binær'!$Y$4=230,E283,'IP Til Binær'!$Y$4=231,E284,'IP Til Binær'!$Y$4=232,E285,'IP Til Binær'!$Y$4=233,E286,'IP Til Binær'!$Y$4=234,E287,'IP Til Binær'!$Y$4=235,E288,'IP Til Binær'!$Y$4=236,E289,'IP Til Binær'!$Y$4=237,E290,'IP Til Binær'!$Y$4=238,E291,'IP Til Binær'!$Y$4=239,E292,'IP Til Binær'!$Y$4=240,E293,'IP Til Binær'!$Y$4=241,E294,'IP Til Binær'!$Y$4=242,E295,'IP Til Binær'!$Y$4=243,E296,'IP Til Binær'!$Y$4=244,E297,'IP Til Binær'!$Y$4=245,E298,'IP Til Binær'!$Y$4=246,E299,'IP Til Binær'!$Y$4=247,E300,'IP Til Binær'!$Y$4=248,E301,'IP Til Binær'!$Y$4=249,E302,'IP Til Binær'!$Y$4=250,E303,'IP Til Binær'!$Y$4=251,E304,'IP Til Binær'!$Y$4=252,E305,'IP Til Binær'!$Y$4=253,E306,'IP Til Binær'!$Y$4=254,E307)</f>
        <v>#N/A</v>
      </c>
      <c r="P71" s="16" t="e">
        <f>_xlfn.IFS('IP Til Binær'!$Y$4=128,F181,'IP Til Binær'!$Y$4=129,F182,'IP Til Binær'!$Y$4=130,F183,'IP Til Binær'!$Y$4=131,F184,'IP Til Binær'!$Y$4=132,F185,'IP Til Binær'!$Y$4=133,F186,'IP Til Binær'!$Y$4=134,F187,'IP Til Binær'!$Y$4=135,F188,'IP Til Binær'!$Y$4=136,F189,'IP Til Binær'!$Y$4=137,F190,'IP Til Binær'!$Y$4=138,F191,'IP Til Binær'!$Y$4=139,F192,'IP Til Binær'!$Y$4=140,F193,'IP Til Binær'!$Y$4=141,F194,'IP Til Binær'!$Y$4=142,F195,'IP Til Binær'!$Y$4=143,F196,'IP Til Binær'!$Y$4=144,F197,'IP Til Binær'!$Y$4=145,F198,'IP Til Binær'!$Y$4=146,F199,'IP Til Binær'!$Y$4=147,F200,'IP Til Binær'!$Y$4=148,F201,'IP Til Binær'!$Y$4=149,F202,'IP Til Binær'!$Y$4=150,F203,'IP Til Binær'!$Y$4=151,F204,'IP Til Binær'!$Y$4=152,F205,'IP Til Binær'!$Y$4=153,F206,'IP Til Binær'!$Y$4=154,F207,'IP Til Binær'!$Y$4=155,F208,'IP Til Binær'!$Y$4=156,F209,'IP Til Binær'!$Y$4=157,F210,'IP Til Binær'!$Y$4=158,F211,'IP Til Binær'!$Y$4=159,F212,'IP Til Binær'!$Y$4=160,F213,'IP Til Binær'!$Y$4=161,F214,'IP Til Binær'!$Y$4=162,F215,'IP Til Binær'!$Y$4=163,F216,'IP Til Binær'!$Y$4=164,F217,'IP Til Binær'!$Y$4=165,F218,'IP Til Binær'!$Y$4=166,F219,'IP Til Binær'!$Y$4=167,F220,'IP Til Binær'!$Y$4=168,F221,'IP Til Binær'!$Y$4=169,F222,'IP Til Binær'!$Y$4=170,F223,'IP Til Binær'!$Y$4=171,F224,'IP Til Binær'!$Y$4=172,F225,'IP Til Binær'!$Y$4=173,F226,'IP Til Binær'!$Y$4=174,F227,'IP Til Binær'!$Y$4=175,F228,'IP Til Binær'!$Y$4=176,F229,'IP Til Binær'!$Y$4=177,F230,'IP Til Binær'!$Y$4=178,F231,'IP Til Binær'!$Y$4=179,F232,'IP Til Binær'!$Y$4=180,F233,'IP Til Binær'!$Y$4=181,F234,'IP Til Binær'!$Y$4=182,F235,'IP Til Binær'!$Y$4=183,F236,'IP Til Binær'!$Y$4=184,F237,'IP Til Binær'!$Y$4=185,F238,'IP Til Binær'!$Y$4=186,F239,'IP Til Binær'!$Y$4=187,F240,'IP Til Binær'!$Y$4=188,F241,'IP Til Binær'!$Y$4=189,F242,'IP Til Binær'!$Y$4=190,F243,'IP Til Binær'!$Y$4=191,F244,'IP Til Binær'!$Y$4=192,F245,'IP Til Binær'!$Y$4=193,F246,'IP Til Binær'!$Y$4=194,F247,'IP Til Binær'!$Y$4=195,F248,'IP Til Binær'!$Y$4=196,F249,'IP Til Binær'!$Y$4=197,F250,'IP Til Binær'!$Y$4=198,F251,'IP Til Binær'!$Y$4=199,F252,'IP Til Binær'!$Y$4=200,F253,'IP Til Binær'!$Y$4=201,F254,'IP Til Binær'!$Y$4=202,F255,'IP Til Binær'!$Y$4=203,F256,'IP Til Binær'!$Y$4=204,F257,'IP Til Binær'!$Y$4=205,F258,'IP Til Binær'!$Y$4=206,F259,'IP Til Binær'!$Y$4=207,F260,'IP Til Binær'!$Y$4=208,F261,'IP Til Binær'!$Y$4=209,F262,'IP Til Binær'!$Y$4=210,F263,'IP Til Binær'!$Y$4=211,F264,'IP Til Binær'!$Y$4=212,F265,'IP Til Binær'!$Y$4=213,F266,'IP Til Binær'!$Y$4=214,F267,'IP Til Binær'!$Y$4=215,F268,'IP Til Binær'!$Y$4=216,F269,'IP Til Binær'!$Y$4=217,F270,'IP Til Binær'!$Y$4=218,F271,'IP Til Binær'!$Y$4=219,F272,'IP Til Binær'!$Y$4=220,F273,'IP Til Binær'!$Y$4=221,F274,'IP Til Binær'!$Y$4=222,F275,'IP Til Binær'!$Y$4=223,F276,'IP Til Binær'!$Y$4=224,F277,'IP Til Binær'!$Y$4=225,F278,'IP Til Binær'!$Y$4=226,F279,'IP Til Binær'!$Y$4=227,F280,'IP Til Binær'!$Y$4=228,F281,'IP Til Binær'!$Y$4=229,F282,'IP Til Binær'!$Y$4=230,F283,'IP Til Binær'!$Y$4=231,F284,'IP Til Binær'!$Y$4=232,F285,'IP Til Binær'!$Y$4=233,F286,'IP Til Binær'!$Y$4=234,F287,'IP Til Binær'!$Y$4=235,F288,'IP Til Binær'!$Y$4=236,F289,'IP Til Binær'!$Y$4=237,F290,'IP Til Binær'!$Y$4=238,F291,'IP Til Binær'!$Y$4=239,F292,'IP Til Binær'!$Y$4=240,F293,'IP Til Binær'!$Y$4=241,F294,'IP Til Binær'!$Y$4=242,F295,'IP Til Binær'!$Y$4=243,F296,'IP Til Binær'!$Y$4=244,F297,'IP Til Binær'!$Y$4=245,F298,'IP Til Binær'!$Y$4=246,F299,'IP Til Binær'!$Y$4=247,F300,'IP Til Binær'!$Y$4=248,F301,'IP Til Binær'!$Y$4=249,F302,'IP Til Binær'!$Y$4=250,F303,'IP Til Binær'!$Y$4=251,F304,'IP Til Binær'!$Y$4=252,F305,'IP Til Binær'!$Y$4=253,F306,'IP Til Binær'!$Y$4=254,F307)</f>
        <v>#N/A</v>
      </c>
      <c r="Q71" s="16" t="e">
        <f>_xlfn.IFS('IP Til Binær'!$Y$4=128,G181,'IP Til Binær'!$Y$4=129,G182,'IP Til Binær'!$Y$4=130,G183,'IP Til Binær'!$Y$4=131,G184,'IP Til Binær'!$Y$4=132,G185,'IP Til Binær'!$Y$4=133,G186,'IP Til Binær'!$Y$4=134,G187,'IP Til Binær'!$Y$4=135,G188,'IP Til Binær'!$Y$4=136,G189,'IP Til Binær'!$Y$4=137,G190,'IP Til Binær'!$Y$4=138,G191,'IP Til Binær'!$Y$4=139,G192,'IP Til Binær'!$Y$4=140,G193,'IP Til Binær'!$Y$4=141,G194,'IP Til Binær'!$Y$4=142,G195,'IP Til Binær'!$Y$4=143,G196,'IP Til Binær'!$Y$4=144,G197,'IP Til Binær'!$Y$4=145,G198,'IP Til Binær'!$Y$4=146,G199,'IP Til Binær'!$Y$4=147,G200,'IP Til Binær'!$Y$4=148,G201,'IP Til Binær'!$Y$4=149,G202,'IP Til Binær'!$Y$4=150,G203,'IP Til Binær'!$Y$4=151,G204,'IP Til Binær'!$Y$4=152,G205,'IP Til Binær'!$Y$4=153,G206,'IP Til Binær'!$Y$4=154,G207,'IP Til Binær'!$Y$4=155,G208,'IP Til Binær'!$Y$4=156,G209,'IP Til Binær'!$Y$4=157,G210,'IP Til Binær'!$Y$4=158,G211,'IP Til Binær'!$Y$4=159,G212,'IP Til Binær'!$Y$4=160,G213,'IP Til Binær'!$Y$4=161,G214,'IP Til Binær'!$Y$4=162,G215,'IP Til Binær'!$Y$4=163,G216,'IP Til Binær'!$Y$4=164,G217,'IP Til Binær'!$Y$4=165,G218,'IP Til Binær'!$Y$4=166,G219,'IP Til Binær'!$Y$4=167,G220,'IP Til Binær'!$Y$4=168,G221,'IP Til Binær'!$Y$4=169,G222,'IP Til Binær'!$Y$4=170,G223,'IP Til Binær'!$Y$4=171,G224,'IP Til Binær'!$Y$4=172,G225,'IP Til Binær'!$Y$4=173,G226,'IP Til Binær'!$Y$4=174,G227,'IP Til Binær'!$Y$4=175,G228,'IP Til Binær'!$Y$4=176,G229,'IP Til Binær'!$Y$4=177,G230,'IP Til Binær'!$Y$4=178,G231,'IP Til Binær'!$Y$4=179,G232,'IP Til Binær'!$Y$4=180,G233,'IP Til Binær'!$Y$4=181,G234,'IP Til Binær'!$Y$4=182,G235,'IP Til Binær'!$Y$4=183,G236,'IP Til Binær'!$Y$4=184,G237,'IP Til Binær'!$Y$4=185,G238,'IP Til Binær'!$Y$4=186,G239,'IP Til Binær'!$Y$4=187,G240,'IP Til Binær'!$Y$4=188,G241,'IP Til Binær'!$Y$4=189,G242,'IP Til Binær'!$Y$4=190,G243,'IP Til Binær'!$Y$4=191,G244,'IP Til Binær'!$Y$4=192,G245,'IP Til Binær'!$Y$4=193,G246,'IP Til Binær'!$Y$4=194,G247,'IP Til Binær'!$Y$4=195,G248,'IP Til Binær'!$Y$4=196,G249,'IP Til Binær'!$Y$4=197,G250,'IP Til Binær'!$Y$4=198,G251,'IP Til Binær'!$Y$4=199,G252,'IP Til Binær'!$Y$4=200,G253,'IP Til Binær'!$Y$4=201,G254,'IP Til Binær'!$Y$4=202,G255,'IP Til Binær'!$Y$4=203,G256,'IP Til Binær'!$Y$4=204,G257,'IP Til Binær'!$Y$4=205,G258,'IP Til Binær'!$Y$4=206,G259,'IP Til Binær'!$Y$4=207,G260,'IP Til Binær'!$Y$4=208,G261,'IP Til Binær'!$Y$4=209,G262,'IP Til Binær'!$Y$4=210,G263,'IP Til Binær'!$Y$4=211,G264,'IP Til Binær'!$Y$4=212,G265,'IP Til Binær'!$Y$4=213,G266,'IP Til Binær'!$Y$4=214,G267,'IP Til Binær'!$Y$4=215,G268,'IP Til Binær'!$Y$4=216,G269,'IP Til Binær'!$Y$4=217,G270,'IP Til Binær'!$Y$4=218,G271,'IP Til Binær'!$Y$4=219,G272,'IP Til Binær'!$Y$4=220,G273,'IP Til Binær'!$Y$4=221,G274,'IP Til Binær'!$Y$4=222,G275,'IP Til Binær'!$Y$4=223,G276,'IP Til Binær'!$Y$4=224,G277,'IP Til Binær'!$Y$4=225,G278,'IP Til Binær'!$Y$4=226,G279,'IP Til Binær'!$Y$4=227,G280,'IP Til Binær'!$Y$4=228,G281,'IP Til Binær'!$Y$4=229,G282,'IP Til Binær'!$Y$4=230,G283,'IP Til Binær'!$Y$4=231,G284,'IP Til Binær'!$Y$4=232,G285,'IP Til Binær'!$Y$4=233,G286,'IP Til Binær'!$Y$4=234,G287,'IP Til Binær'!$Y$4=235,G288,'IP Til Binær'!$Y$4=236,G289,'IP Til Binær'!$Y$4=237,G290,'IP Til Binær'!$Y$4=238,G291,'IP Til Binær'!$Y$4=239,G292,'IP Til Binær'!$Y$4=240,G293,'IP Til Binær'!$Y$4=241,G294,'IP Til Binær'!$Y$4=242,G295,'IP Til Binær'!$Y$4=243,G296,'IP Til Binær'!$Y$4=244,G297,'IP Til Binær'!$Y$4=245,G298,'IP Til Binær'!$Y$4=246,G299,'IP Til Binær'!$Y$4=247,G300,'IP Til Binær'!$Y$4=248,G301,'IP Til Binær'!$Y$4=249,G302,'IP Til Binær'!$Y$4=250,G303,'IP Til Binær'!$Y$4=251,G304,'IP Til Binær'!$Y$4=252,G305,'IP Til Binær'!$Y$4=253,G306,'IP Til Binær'!$Y$4=254,G307)</f>
        <v>#N/A</v>
      </c>
      <c r="R71" s="16" t="e">
        <f>_xlfn.IFS('IP Til Binær'!$Y$4=128,H181,'IP Til Binær'!$Y$4=129,H182,'IP Til Binær'!$Y$4=130,H183,'IP Til Binær'!$Y$4=131,H184,'IP Til Binær'!$Y$4=132,H185,'IP Til Binær'!$Y$4=133,H186,'IP Til Binær'!$Y$4=134,H187,'IP Til Binær'!$Y$4=135,H188,'IP Til Binær'!$Y$4=136,H189,'IP Til Binær'!$Y$4=137,H190,'IP Til Binær'!$Y$4=138,H191,'IP Til Binær'!$Y$4=139,H192,'IP Til Binær'!$Y$4=140,H193,'IP Til Binær'!$Y$4=141,H194,'IP Til Binær'!$Y$4=142,H195,'IP Til Binær'!$Y$4=143,H196,'IP Til Binær'!$Y$4=144,H197,'IP Til Binær'!$Y$4=145,H198,'IP Til Binær'!$Y$4=146,H199,'IP Til Binær'!$Y$4=147,H200,'IP Til Binær'!$Y$4=148,H201,'IP Til Binær'!$Y$4=149,H202,'IP Til Binær'!$Y$4=150,H203,'IP Til Binær'!$Y$4=151,H204,'IP Til Binær'!$Y$4=152,H205,'IP Til Binær'!$Y$4=153,H206,'IP Til Binær'!$Y$4=154,H207,'IP Til Binær'!$Y$4=155,H208,'IP Til Binær'!$Y$4=156,H209,'IP Til Binær'!$Y$4=157,H210,'IP Til Binær'!$Y$4=158,H211,'IP Til Binær'!$Y$4=159,H212,'IP Til Binær'!$Y$4=160,H213,'IP Til Binær'!$Y$4=161,H214,'IP Til Binær'!$Y$4=162,H215,'IP Til Binær'!$Y$4=163,H216,'IP Til Binær'!$Y$4=164,H217,'IP Til Binær'!$Y$4=165,H218,'IP Til Binær'!$Y$4=166,H219,'IP Til Binær'!$Y$4=167,H220,'IP Til Binær'!$Y$4=168,H221,'IP Til Binær'!$Y$4=169,H222,'IP Til Binær'!$Y$4=170,H223,'IP Til Binær'!$Y$4=171,H224,'IP Til Binær'!$Y$4=172,H225,'IP Til Binær'!$Y$4=173,H226,'IP Til Binær'!$Y$4=174,H227,'IP Til Binær'!$Y$4=175,H228,'IP Til Binær'!$Y$4=176,H229,'IP Til Binær'!$Y$4=177,H230,'IP Til Binær'!$Y$4=178,H231,'IP Til Binær'!$Y$4=179,H232,'IP Til Binær'!$Y$4=180,H233,'IP Til Binær'!$Y$4=181,H234,'IP Til Binær'!$Y$4=182,H235,'IP Til Binær'!$Y$4=183,H236,'IP Til Binær'!$Y$4=184,H237,'IP Til Binær'!$Y$4=185,H238,'IP Til Binær'!$Y$4=186,H239,'IP Til Binær'!$Y$4=187,H240,'IP Til Binær'!$Y$4=188,H241,'IP Til Binær'!$Y$4=189,H242,'IP Til Binær'!$Y$4=190,H243,'IP Til Binær'!$Y$4=191,H244,'IP Til Binær'!$Y$4=192,H245,'IP Til Binær'!$Y$4=193,H246,'IP Til Binær'!$Y$4=194,H247,'IP Til Binær'!$Y$4=195,H248,'IP Til Binær'!$Y$4=196,H249,'IP Til Binær'!$Y$4=197,H250,'IP Til Binær'!$Y$4=198,H251,'IP Til Binær'!$Y$4=199,H252,'IP Til Binær'!$Y$4=200,H253,'IP Til Binær'!$Y$4=201,H254,'IP Til Binær'!$Y$4=202,H255,'IP Til Binær'!$Y$4=203,H256,'IP Til Binær'!$Y$4=204,H257,'IP Til Binær'!$Y$4=205,H258,'IP Til Binær'!$Y$4=206,H259,'IP Til Binær'!$Y$4=207,H260,'IP Til Binær'!$Y$4=208,H261,'IP Til Binær'!$Y$4=209,H262,'IP Til Binær'!$Y$4=210,H263,'IP Til Binær'!$Y$4=211,H264,'IP Til Binær'!$Y$4=212,H265,'IP Til Binær'!$Y$4=213,H266,'IP Til Binær'!$Y$4=214,H267,'IP Til Binær'!$Y$4=215,H268,'IP Til Binær'!$Y$4=216,H269,'IP Til Binær'!$Y$4=217,H270,'IP Til Binær'!$Y$4=218,H271,'IP Til Binær'!$Y$4=219,H272,'IP Til Binær'!$Y$4=220,H273,'IP Til Binær'!$Y$4=221,H274,'IP Til Binær'!$Y$4=222,H275,'IP Til Binær'!$Y$4=223,H276,'IP Til Binær'!$Y$4=224,H277,'IP Til Binær'!$Y$4=225,H278,'IP Til Binær'!$Y$4=226,H279,'IP Til Binær'!$Y$4=227,H280,'IP Til Binær'!$Y$4=228,H281,'IP Til Binær'!$Y$4=229,H282,'IP Til Binær'!$Y$4=230,H283,'IP Til Binær'!$Y$4=231,H284,'IP Til Binær'!$Y$4=232,H285,'IP Til Binær'!$Y$4=233,H286,'IP Til Binær'!$Y$4=234,H287,'IP Til Binær'!$Y$4=235,H288,'IP Til Binær'!$Y$4=236,H289,'IP Til Binær'!$Y$4=237,H290,'IP Til Binær'!$Y$4=238,H291,'IP Til Binær'!$Y$4=239,H292,'IP Til Binær'!$Y$4=240,H293,'IP Til Binær'!$Y$4=241,H294,'IP Til Binær'!$Y$4=242,H295,'IP Til Binær'!$Y$4=243,H296,'IP Til Binær'!$Y$4=244,H297,'IP Til Binær'!$Y$4=245,H298,'IP Til Binær'!$Y$4=246,H299,'IP Til Binær'!$Y$4=247,H300,'IP Til Binær'!$Y$4=248,H301,'IP Til Binær'!$Y$4=249,H302,'IP Til Binær'!$Y$4=250,H303,'IP Til Binær'!$Y$4=251,H304,'IP Til Binær'!$Y$4=252,H305,'IP Til Binær'!$Y$4=253,H306,'IP Til Binær'!$Y$4=254,H307)</f>
        <v>#N/A</v>
      </c>
      <c r="S71" s="16" t="e">
        <f>_xlfn.IFS('IP Til Binær'!$Y$4=128,I181,'IP Til Binær'!$Y$4=129,I182,'IP Til Binær'!$Y$4=130,I183,'IP Til Binær'!$Y$4=131,I184,'IP Til Binær'!$Y$4=132,I185,'IP Til Binær'!$Y$4=133,I186,'IP Til Binær'!$Y$4=134,I187,'IP Til Binær'!$Y$4=135,I188,'IP Til Binær'!$Y$4=136,I189,'IP Til Binær'!$Y$4=137,I190,'IP Til Binær'!$Y$4=138,I191,'IP Til Binær'!$Y$4=139,I192,'IP Til Binær'!$Y$4=140,I193,'IP Til Binær'!$Y$4=141,I194,'IP Til Binær'!$Y$4=142,I195,'IP Til Binær'!$Y$4=143,I196,'IP Til Binær'!$Y$4=144,I197,'IP Til Binær'!$Y$4=145,I198,'IP Til Binær'!$Y$4=146,I199,'IP Til Binær'!$Y$4=147,I200,'IP Til Binær'!$Y$4=148,I201,'IP Til Binær'!$Y$4=149,I202,'IP Til Binær'!$Y$4=150,I203,'IP Til Binær'!$Y$4=151,I204,'IP Til Binær'!$Y$4=152,I205,'IP Til Binær'!$Y$4=153,I206,'IP Til Binær'!$Y$4=154,I207,'IP Til Binær'!$Y$4=155,I208,'IP Til Binær'!$Y$4=156,I209,'IP Til Binær'!$Y$4=157,I210,'IP Til Binær'!$Y$4=158,I211,'IP Til Binær'!$Y$4=159,I212,'IP Til Binær'!$Y$4=160,I213,'IP Til Binær'!$Y$4=161,I214,'IP Til Binær'!$Y$4=162,I215,'IP Til Binær'!$Y$4=163,I216,'IP Til Binær'!$Y$4=164,I217,'IP Til Binær'!$Y$4=165,I218,'IP Til Binær'!$Y$4=166,I219,'IP Til Binær'!$Y$4=167,I220,'IP Til Binær'!$Y$4=168,I221,'IP Til Binær'!$Y$4=169,I222,'IP Til Binær'!$Y$4=170,I223,'IP Til Binær'!$Y$4=171,I224,'IP Til Binær'!$Y$4=172,I225,'IP Til Binær'!$Y$4=173,I226,'IP Til Binær'!$Y$4=174,I227,'IP Til Binær'!$Y$4=175,I228,'IP Til Binær'!$Y$4=176,I229,'IP Til Binær'!$Y$4=177,I230,'IP Til Binær'!$Y$4=178,I231,'IP Til Binær'!$Y$4=179,I232,'IP Til Binær'!$Y$4=180,I233,'IP Til Binær'!$Y$4=181,I234,'IP Til Binær'!$Y$4=182,I235,'IP Til Binær'!$Y$4=183,I236,'IP Til Binær'!$Y$4=184,I237,'IP Til Binær'!$Y$4=185,I238,'IP Til Binær'!$Y$4=186,I239,'IP Til Binær'!$Y$4=187,I240,'IP Til Binær'!$Y$4=188,I241,'IP Til Binær'!$Y$4=189,I242,'IP Til Binær'!$Y$4=190,I243,'IP Til Binær'!$Y$4=191,I244,'IP Til Binær'!$Y$4=192,I245,'IP Til Binær'!$Y$4=193,I246,'IP Til Binær'!$Y$4=194,I247,'IP Til Binær'!$Y$4=195,I248,'IP Til Binær'!$Y$4=196,I249,'IP Til Binær'!$Y$4=197,I250,'IP Til Binær'!$Y$4=198,I251,'IP Til Binær'!$Y$4=199,I252,'IP Til Binær'!$Y$4=200,I253,'IP Til Binær'!$Y$4=201,I254,'IP Til Binær'!$Y$4=202,I255,'IP Til Binær'!$Y$4=203,I256,'IP Til Binær'!$Y$4=204,I257,'IP Til Binær'!$Y$4=205,I258,'IP Til Binær'!$Y$4=206,I259,'IP Til Binær'!$Y$4=207,I260,'IP Til Binær'!$Y$4=208,I261,'IP Til Binær'!$Y$4=209,I262,'IP Til Binær'!$Y$4=210,I263,'IP Til Binær'!$Y$4=211,I264,'IP Til Binær'!$Y$4=212,I265,'IP Til Binær'!$Y$4=213,I266,'IP Til Binær'!$Y$4=214,I267,'IP Til Binær'!$Y$4=215,I268,'IP Til Binær'!$Y$4=216,I269,'IP Til Binær'!$Y$4=217,I270,'IP Til Binær'!$Y$4=218,I271,'IP Til Binær'!$Y$4=219,I272,'IP Til Binær'!$Y$4=220,I273,'IP Til Binær'!$Y$4=221,I274,'IP Til Binær'!$Y$4=222,I275,'IP Til Binær'!$Y$4=223,I276,'IP Til Binær'!$Y$4=224,I277,'IP Til Binær'!$Y$4=225,I278,'IP Til Binær'!$Y$4=226,I279,'IP Til Binær'!$Y$4=227,I280,'IP Til Binær'!$Y$4=228,I281,'IP Til Binær'!$Y$4=229,I282,'IP Til Binær'!$Y$4=230,I283,'IP Til Binær'!$Y$4=231,I284,'IP Til Binær'!$Y$4=232,I285,'IP Til Binær'!$Y$4=233,I286,'IP Til Binær'!$Y$4=234,I287,'IP Til Binær'!$Y$4=235,I288,'IP Til Binær'!$Y$4=236,I289,'IP Til Binær'!$Y$4=237,I290,'IP Til Binær'!$Y$4=238,I291,'IP Til Binær'!$Y$4=239,I292,'IP Til Binær'!$Y$4=240,I293,'IP Til Binær'!$Y$4=241,I294,'IP Til Binær'!$Y$4=242,I295,'IP Til Binær'!$Y$4=243,I296,'IP Til Binær'!$Y$4=244,I297,'IP Til Binær'!$Y$4=245,I298,'IP Til Binær'!$Y$4=246,I299,'IP Til Binær'!$Y$4=247,I300,'IP Til Binær'!$Y$4=248,I301,'IP Til Binær'!$Y$4=249,I302,'IP Til Binær'!$Y$4=250,I303,'IP Til Binær'!$Y$4=251,I304,'IP Til Binær'!$Y$4=252,I305,'IP Til Binær'!$Y$4=253,I306,'IP Til Binær'!$Y$4=254,I307)</f>
        <v>#N/A</v>
      </c>
      <c r="T71" s="16" t="e">
        <f>_xlfn.IFS('IP Til Binær'!$Y$4=128,J181,'IP Til Binær'!$Y$4=129,J182,'IP Til Binær'!$Y$4=130,J183,'IP Til Binær'!$Y$4=131,J184,'IP Til Binær'!$Y$4=132,J185,'IP Til Binær'!$Y$4=133,J186,'IP Til Binær'!$Y$4=134,J187,'IP Til Binær'!$Y$4=135,J188,'IP Til Binær'!$Y$4=136,J189,'IP Til Binær'!$Y$4=137,J190,'IP Til Binær'!$Y$4=138,J191,'IP Til Binær'!$Y$4=139,J192,'IP Til Binær'!$Y$4=140,J193,'IP Til Binær'!$Y$4=141,J194,'IP Til Binær'!$Y$4=142,J195,'IP Til Binær'!$Y$4=143,J196,'IP Til Binær'!$Y$4=144,J197,'IP Til Binær'!$Y$4=145,J198,'IP Til Binær'!$Y$4=146,J199,'IP Til Binær'!$Y$4=147,J200,'IP Til Binær'!$Y$4=148,J201,'IP Til Binær'!$Y$4=149,J202,'IP Til Binær'!$Y$4=150,J203,'IP Til Binær'!$Y$4=151,J204,'IP Til Binær'!$Y$4=152,J205,'IP Til Binær'!$Y$4=153,J206,'IP Til Binær'!$Y$4=154,J207,'IP Til Binær'!$Y$4=155,J208,'IP Til Binær'!$Y$4=156,J209,'IP Til Binær'!$Y$4=157,J210,'IP Til Binær'!$Y$4=158,J211,'IP Til Binær'!$Y$4=159,J212,'IP Til Binær'!$Y$4=160,J213,'IP Til Binær'!$Y$4=161,J214,'IP Til Binær'!$Y$4=162,J215,'IP Til Binær'!$Y$4=163,J216,'IP Til Binær'!$Y$4=164,J217,'IP Til Binær'!$Y$4=165,J218,'IP Til Binær'!$Y$4=166,J219,'IP Til Binær'!$Y$4=167,J220,'IP Til Binær'!$Y$4=168,J221,'IP Til Binær'!$Y$4=169,J222,'IP Til Binær'!$Y$4=170,J223,'IP Til Binær'!$Y$4=171,J224,'IP Til Binær'!$Y$4=172,J225,'IP Til Binær'!$Y$4=173,J226,'IP Til Binær'!$Y$4=174,J227,'IP Til Binær'!$Y$4=175,J228,'IP Til Binær'!$Y$4=176,J229,'IP Til Binær'!$Y$4=177,J230,'IP Til Binær'!$Y$4=178,J231,'IP Til Binær'!$Y$4=179,J232,'IP Til Binær'!$Y$4=180,J233,'IP Til Binær'!$Y$4=181,J234,'IP Til Binær'!$Y$4=182,J235,'IP Til Binær'!$Y$4=183,J236,'IP Til Binær'!$Y$4=184,J237,'IP Til Binær'!$Y$4=185,J238,'IP Til Binær'!$Y$4=186,J239,'IP Til Binær'!$Y$4=187,J240,'IP Til Binær'!$Y$4=188,J241,'IP Til Binær'!$Y$4=189,J242,'IP Til Binær'!$Y$4=190,J243,'IP Til Binær'!$Y$4=191,J244,'IP Til Binær'!$Y$4=192,J245,'IP Til Binær'!$Y$4=193,J246,'IP Til Binær'!$Y$4=194,J247,'IP Til Binær'!$Y$4=195,J248,'IP Til Binær'!$Y$4=196,J249,'IP Til Binær'!$Y$4=197,J250,'IP Til Binær'!$Y$4=198,J251,'IP Til Binær'!$Y$4=199,J252,'IP Til Binær'!$Y$4=200,J253,'IP Til Binær'!$Y$4=201,J254,'IP Til Binær'!$Y$4=202,J255,'IP Til Binær'!$Y$4=203,J256,'IP Til Binær'!$Y$4=204,J257,'IP Til Binær'!$Y$4=205,J258,'IP Til Binær'!$Y$4=206,J259,'IP Til Binær'!$Y$4=207,J260,'IP Til Binær'!$Y$4=208,J261,'IP Til Binær'!$Y$4=209,J262,'IP Til Binær'!$Y$4=210,J263,'IP Til Binær'!$Y$4=211,J264,'IP Til Binær'!$Y$4=212,J265,'IP Til Binær'!$Y$4=213,J266,'IP Til Binær'!$Y$4=214,J267,'IP Til Binær'!$Y$4=215,J268,'IP Til Binær'!$Y$4=216,J269,'IP Til Binær'!$Y$4=217,J270,'IP Til Binær'!$Y$4=218,J271,'IP Til Binær'!$Y$4=219,J272,'IP Til Binær'!$Y$4=220,J273,'IP Til Binær'!$Y$4=221,J274,'IP Til Binær'!$Y$4=222,J275,'IP Til Binær'!$Y$4=223,J276,'IP Til Binær'!$Y$4=224,J277,'IP Til Binær'!$Y$4=225,J278,'IP Til Binær'!$Y$4=226,J279,'IP Til Binær'!$Y$4=227,J280,'IP Til Binær'!$Y$4=228,J281,'IP Til Binær'!$Y$4=229,J282,'IP Til Binær'!$Y$4=230,J283,'IP Til Binær'!$Y$4=231,J284,'IP Til Binær'!$Y$4=232,J285,'IP Til Binær'!$Y$4=233,J286,'IP Til Binær'!$Y$4=234,J287,'IP Til Binær'!$Y$4=235,J288,'IP Til Binær'!$Y$4=236,J289,'IP Til Binær'!$Y$4=237,J290,'IP Til Binær'!$Y$4=238,J291,'IP Til Binær'!$Y$4=239,J292,'IP Til Binær'!$Y$4=240,J293,'IP Til Binær'!$Y$4=241,J294,'IP Til Binær'!$Y$4=242,J295,'IP Til Binær'!$Y$4=243,J296,'IP Til Binær'!$Y$4=244,J297,'IP Til Binær'!$Y$4=245,J298,'IP Til Binær'!$Y$4=246,J299,'IP Til Binær'!$Y$4=247,J300,'IP Til Binær'!$Y$4=248,J301,'IP Til Binær'!$Y$4=249,J302,'IP Til Binær'!$Y$4=250,J303,'IP Til Binær'!$Y$4=251,J304,'IP Til Binær'!$Y$4=252,J305,'IP Til Binær'!$Y$4=253,J306,'IP Til Binær'!$Y$4=254,J307)</f>
        <v>#N/A</v>
      </c>
      <c r="U71" s="16" t="e">
        <f>_xlfn.IFS('IP Til Binær'!$Y$4=128,K181,'IP Til Binær'!$Y$4=129,K182,'IP Til Binær'!$Y$4=130,K183,'IP Til Binær'!$Y$4=131,K184,'IP Til Binær'!$Y$4=132,K185,'IP Til Binær'!$Y$4=133,K186,'IP Til Binær'!$Y$4=134,K187,'IP Til Binær'!$Y$4=135,K188,'IP Til Binær'!$Y$4=136,K189,'IP Til Binær'!$Y$4=137,K190,'IP Til Binær'!$Y$4=138,K191,'IP Til Binær'!$Y$4=139,K192,'IP Til Binær'!$Y$4=140,K193,'IP Til Binær'!$Y$4=141,K194,'IP Til Binær'!$Y$4=142,K195,'IP Til Binær'!$Y$4=143,K196,'IP Til Binær'!$Y$4=144,K197,'IP Til Binær'!$Y$4=145,K198,'IP Til Binær'!$Y$4=146,K199,'IP Til Binær'!$Y$4=147,K200,'IP Til Binær'!$Y$4=148,K201,'IP Til Binær'!$Y$4=149,K202,'IP Til Binær'!$Y$4=150,K203,'IP Til Binær'!$Y$4=151,K204,'IP Til Binær'!$Y$4=152,K205,'IP Til Binær'!$Y$4=153,K206,'IP Til Binær'!$Y$4=154,K207,'IP Til Binær'!$Y$4=155,K208,'IP Til Binær'!$Y$4=156,K209,'IP Til Binær'!$Y$4=157,K210,'IP Til Binær'!$Y$4=158,K211,'IP Til Binær'!$Y$4=159,K212,'IP Til Binær'!$Y$4=160,K213,'IP Til Binær'!$Y$4=161,K214,'IP Til Binær'!$Y$4=162,K215,'IP Til Binær'!$Y$4=163,K216,'IP Til Binær'!$Y$4=164,K217,'IP Til Binær'!$Y$4=165,K218,'IP Til Binær'!$Y$4=166,K219,'IP Til Binær'!$Y$4=167,K220,'IP Til Binær'!$Y$4=168,K221,'IP Til Binær'!$Y$4=169,K222,'IP Til Binær'!$Y$4=170,K223,'IP Til Binær'!$Y$4=171,K224,'IP Til Binær'!$Y$4=172,K225,'IP Til Binær'!$Y$4=173,K226,'IP Til Binær'!$Y$4=174,K227,'IP Til Binær'!$Y$4=175,K228,'IP Til Binær'!$Y$4=176,K229,'IP Til Binær'!$Y$4=177,K230,'IP Til Binær'!$Y$4=178,K231,'IP Til Binær'!$Y$4=179,K232,'IP Til Binær'!$Y$4=180,K233,'IP Til Binær'!$Y$4=181,K234,'IP Til Binær'!$Y$4=182,K235,'IP Til Binær'!$Y$4=183,K236,'IP Til Binær'!$Y$4=184,K237,'IP Til Binær'!$Y$4=185,K238,'IP Til Binær'!$Y$4=186,K239,'IP Til Binær'!$Y$4=187,K240,'IP Til Binær'!$Y$4=188,K241,'IP Til Binær'!$Y$4=189,K242,'IP Til Binær'!$Y$4=190,K243,'IP Til Binær'!$Y$4=191,K244,'IP Til Binær'!$Y$4=192,K245,'IP Til Binær'!$Y$4=193,K246,'IP Til Binær'!$Y$4=194,K247,'IP Til Binær'!$Y$4=195,K248,'IP Til Binær'!$Y$4=196,K249,'IP Til Binær'!$Y$4=197,K250,'IP Til Binær'!$Y$4=198,K251,'IP Til Binær'!$Y$4=199,K252,'IP Til Binær'!$Y$4=200,K253,'IP Til Binær'!$Y$4=201,K254,'IP Til Binær'!$Y$4=202,K255,'IP Til Binær'!$Y$4=203,K256,'IP Til Binær'!$Y$4=204,K257,'IP Til Binær'!$Y$4=205,K258,'IP Til Binær'!$Y$4=206,K259,'IP Til Binær'!$Y$4=207,K260,'IP Til Binær'!$Y$4=208,K261,'IP Til Binær'!$Y$4=209,K262,'IP Til Binær'!$Y$4=210,K263,'IP Til Binær'!$Y$4=211,K264,'IP Til Binær'!$Y$4=212,K265,'IP Til Binær'!$Y$4=213,K266,'IP Til Binær'!$Y$4=214,K267,'IP Til Binær'!$Y$4=215,K268,'IP Til Binær'!$Y$4=216,K269,'IP Til Binær'!$Y$4=217,K270,'IP Til Binær'!$Y$4=218,K271,'IP Til Binær'!$Y$4=219,K272,'IP Til Binær'!$Y$4=220,K273,'IP Til Binær'!$Y$4=221,K274,'IP Til Binær'!$Y$4=222,K275,'IP Til Binær'!$Y$4=223,K276,'IP Til Binær'!$Y$4=224,K277,'IP Til Binær'!$Y$4=225,K278,'IP Til Binær'!$Y$4=226,K279,'IP Til Binær'!$Y$4=227,K280,'IP Til Binær'!$Y$4=228,K281,'IP Til Binær'!$Y$4=229,K282,'IP Til Binær'!$Y$4=230,K283,'IP Til Binær'!$Y$4=231,K284,'IP Til Binær'!$Y$4=232,K285,'IP Til Binær'!$Y$4=233,K286,'IP Til Binær'!$Y$4=234,K287,'IP Til Binær'!$Y$4=235,K288,'IP Til Binær'!$Y$4=236,K289,'IP Til Binær'!$Y$4=237,K290,'IP Til Binær'!$Y$4=238,K291,'IP Til Binær'!$Y$4=239,K292,'IP Til Binær'!$Y$4=240,K293,'IP Til Binær'!$Y$4=241,K294,'IP Til Binær'!$Y$4=242,K295,'IP Til Binær'!$Y$4=243,K296,'IP Til Binær'!$Y$4=244,K297,'IP Til Binær'!$Y$4=245,K298,'IP Til Binær'!$Y$4=246,K299,'IP Til Binær'!$Y$4=247,K300,'IP Til Binær'!$Y$4=248,K301,'IP Til Binær'!$Y$4=249,K302,'IP Til Binær'!$Y$4=250,K303,'IP Til Binær'!$Y$4=251,K304,'IP Til Binær'!$Y$4=252,K305,'IP Til Binær'!$Y$4=253,K306,'IP Til Binær'!$Y$4=254,K307)</f>
        <v>#N/A</v>
      </c>
      <c r="V71" s="17"/>
      <c r="W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50" t="s">
        <v>35</v>
      </c>
      <c r="AM71" s="34"/>
      <c r="AN71" s="35"/>
    </row>
    <row r="72" spans="3:40" ht="18.75" x14ac:dyDescent="0.3">
      <c r="C72" s="33"/>
      <c r="D72" s="49">
        <v>0</v>
      </c>
      <c r="E72" s="49">
        <v>0</v>
      </c>
      <c r="F72" s="49">
        <v>0</v>
      </c>
      <c r="G72" s="49">
        <v>1</v>
      </c>
      <c r="H72" s="49">
        <v>0</v>
      </c>
      <c r="I72" s="49">
        <v>0</v>
      </c>
      <c r="J72" s="49">
        <v>1</v>
      </c>
      <c r="K72" s="49">
        <v>1</v>
      </c>
      <c r="L72" s="34"/>
      <c r="M72" s="15"/>
      <c r="N72" s="16" t="e">
        <f>_xlfn.IFS('IP Til Binær'!$Y$4=255,D308)</f>
        <v>#N/A</v>
      </c>
      <c r="O72" s="16" t="e">
        <f>_xlfn.IFS('IP Til Binær'!$Y$4=255,E308)</f>
        <v>#N/A</v>
      </c>
      <c r="P72" s="16" t="e">
        <f>_xlfn.IFS('IP Til Binær'!$Y$4=255,F308)</f>
        <v>#N/A</v>
      </c>
      <c r="Q72" s="16" t="e">
        <f>_xlfn.IFS('IP Til Binær'!$Y$4=255,G308)</f>
        <v>#N/A</v>
      </c>
      <c r="R72" s="16" t="e">
        <f>_xlfn.IFS('IP Til Binær'!$Y$4=255,H308)</f>
        <v>#N/A</v>
      </c>
      <c r="S72" s="16" t="e">
        <f>_xlfn.IFS('IP Til Binær'!$Y$4=255,I308)</f>
        <v>#N/A</v>
      </c>
      <c r="T72" s="16" t="e">
        <f>_xlfn.IFS('IP Til Binær'!$Y$4=255,J308)</f>
        <v>#N/A</v>
      </c>
      <c r="U72" s="16" t="e">
        <f>_xlfn.IFS('IP Til Binær'!$Y$4=255,K308)</f>
        <v>#N/A</v>
      </c>
      <c r="V72" s="17"/>
      <c r="W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50" t="s">
        <v>36</v>
      </c>
      <c r="AM72" s="34"/>
      <c r="AN72" s="35"/>
    </row>
    <row r="73" spans="3:40" ht="19.5" thickBot="1" x14ac:dyDescent="0.35">
      <c r="C73" s="33"/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34"/>
      <c r="M73" s="18"/>
      <c r="N73" s="19"/>
      <c r="O73" s="19"/>
      <c r="P73" s="19"/>
      <c r="Q73" s="19"/>
      <c r="R73" s="19"/>
      <c r="S73" s="19"/>
      <c r="T73" s="19"/>
      <c r="U73" s="19"/>
      <c r="V73" s="20"/>
      <c r="W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50" t="s">
        <v>37</v>
      </c>
      <c r="AM73" s="34"/>
      <c r="AN73" s="35"/>
    </row>
    <row r="74" spans="3:40" ht="18.75" x14ac:dyDescent="0.3">
      <c r="C74" s="33"/>
      <c r="D74" s="49">
        <v>0</v>
      </c>
      <c r="E74" s="49">
        <v>0</v>
      </c>
      <c r="F74" s="49">
        <v>0</v>
      </c>
      <c r="G74" s="49">
        <v>1</v>
      </c>
      <c r="H74" s="49">
        <v>0</v>
      </c>
      <c r="I74" s="49">
        <v>1</v>
      </c>
      <c r="J74" s="49">
        <v>0</v>
      </c>
      <c r="K74" s="49">
        <v>1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50" t="s">
        <v>38</v>
      </c>
      <c r="AM74" s="34"/>
      <c r="AN74" s="35"/>
    </row>
    <row r="75" spans="3:40" ht="18.75" x14ac:dyDescent="0.3">
      <c r="C75" s="33"/>
      <c r="D75" s="49">
        <v>0</v>
      </c>
      <c r="E75" s="49">
        <v>0</v>
      </c>
      <c r="F75" s="49">
        <v>0</v>
      </c>
      <c r="G75" s="49">
        <v>1</v>
      </c>
      <c r="H75" s="49">
        <v>0</v>
      </c>
      <c r="I75" s="49">
        <v>1</v>
      </c>
      <c r="J75" s="49">
        <v>1</v>
      </c>
      <c r="K75" s="49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50" t="s">
        <v>39</v>
      </c>
      <c r="AM75" s="34"/>
      <c r="AN75" s="35"/>
    </row>
    <row r="76" spans="3:40" ht="18.75" x14ac:dyDescent="0.3">
      <c r="C76" s="33"/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1</v>
      </c>
      <c r="J76" s="49">
        <v>1</v>
      </c>
      <c r="K76" s="49">
        <v>1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50" t="s">
        <v>40</v>
      </c>
      <c r="AM76" s="34"/>
      <c r="AN76" s="35"/>
    </row>
    <row r="77" spans="3:40" ht="18.75" x14ac:dyDescent="0.3">
      <c r="C77" s="33"/>
      <c r="D77" s="49">
        <v>0</v>
      </c>
      <c r="E77" s="49">
        <v>0</v>
      </c>
      <c r="F77" s="49">
        <v>0</v>
      </c>
      <c r="G77" s="49">
        <v>1</v>
      </c>
      <c r="H77" s="49">
        <v>1</v>
      </c>
      <c r="I77" s="49">
        <v>0</v>
      </c>
      <c r="J77" s="49">
        <v>0</v>
      </c>
      <c r="K77" s="49"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50" t="s">
        <v>41</v>
      </c>
      <c r="AM77" s="34"/>
      <c r="AN77" s="35"/>
    </row>
    <row r="78" spans="3:40" ht="18.75" x14ac:dyDescent="0.3">
      <c r="C78" s="33"/>
      <c r="D78" s="49">
        <v>0</v>
      </c>
      <c r="E78" s="49">
        <v>0</v>
      </c>
      <c r="F78" s="49">
        <v>0</v>
      </c>
      <c r="G78" s="49">
        <v>1</v>
      </c>
      <c r="H78" s="49">
        <v>1</v>
      </c>
      <c r="I78" s="49">
        <v>0</v>
      </c>
      <c r="J78" s="49">
        <v>0</v>
      </c>
      <c r="K78" s="49">
        <v>1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50" t="s">
        <v>42</v>
      </c>
      <c r="AM78" s="34"/>
      <c r="AN78" s="35"/>
    </row>
    <row r="79" spans="3:40" ht="18.75" x14ac:dyDescent="0.3">
      <c r="C79" s="33"/>
      <c r="D79" s="49">
        <v>0</v>
      </c>
      <c r="E79" s="49">
        <v>0</v>
      </c>
      <c r="F79" s="49">
        <v>0</v>
      </c>
      <c r="G79" s="49">
        <v>1</v>
      </c>
      <c r="H79" s="49">
        <v>1</v>
      </c>
      <c r="I79" s="49">
        <v>0</v>
      </c>
      <c r="J79" s="49">
        <v>1</v>
      </c>
      <c r="K79" s="49">
        <v>0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50" t="s">
        <v>43</v>
      </c>
      <c r="AM79" s="34"/>
      <c r="AN79" s="35"/>
    </row>
    <row r="80" spans="3:40" ht="18.75" x14ac:dyDescent="0.3">
      <c r="C80" s="33"/>
      <c r="D80" s="49">
        <v>0</v>
      </c>
      <c r="E80" s="49">
        <v>0</v>
      </c>
      <c r="F80" s="49">
        <v>0</v>
      </c>
      <c r="G80" s="49">
        <v>1</v>
      </c>
      <c r="H80" s="49">
        <v>1</v>
      </c>
      <c r="I80" s="49">
        <v>0</v>
      </c>
      <c r="J80" s="49">
        <v>1</v>
      </c>
      <c r="K80" s="49">
        <v>1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AA80" s="33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50" t="s">
        <v>44</v>
      </c>
      <c r="AM80" s="34"/>
      <c r="AN80" s="35"/>
    </row>
    <row r="81" spans="3:40" ht="18.75" x14ac:dyDescent="0.3">
      <c r="C81" s="33"/>
      <c r="D81" s="49">
        <v>0</v>
      </c>
      <c r="E81" s="49">
        <v>0</v>
      </c>
      <c r="F81" s="49">
        <v>0</v>
      </c>
      <c r="G81" s="49">
        <v>1</v>
      </c>
      <c r="H81" s="49">
        <v>1</v>
      </c>
      <c r="I81" s="49">
        <v>1</v>
      </c>
      <c r="J81" s="49">
        <v>0</v>
      </c>
      <c r="K81" s="49">
        <v>0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AA81" s="33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50" t="s">
        <v>45</v>
      </c>
      <c r="AM81" s="34"/>
      <c r="AN81" s="35"/>
    </row>
    <row r="82" spans="3:40" ht="18.75" x14ac:dyDescent="0.3">
      <c r="C82" s="33"/>
      <c r="D82" s="49">
        <v>0</v>
      </c>
      <c r="E82" s="49">
        <v>0</v>
      </c>
      <c r="F82" s="49">
        <v>0</v>
      </c>
      <c r="G82" s="49">
        <v>1</v>
      </c>
      <c r="H82" s="49">
        <v>1</v>
      </c>
      <c r="I82" s="49">
        <v>1</v>
      </c>
      <c r="J82" s="49">
        <v>0</v>
      </c>
      <c r="K82" s="49">
        <v>1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AA82" s="33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50" t="s">
        <v>46</v>
      </c>
      <c r="AM82" s="34"/>
      <c r="AN82" s="35"/>
    </row>
    <row r="83" spans="3:40" ht="18.75" x14ac:dyDescent="0.3">
      <c r="C83" s="33"/>
      <c r="D83" s="49">
        <v>0</v>
      </c>
      <c r="E83" s="49">
        <v>0</v>
      </c>
      <c r="F83" s="49">
        <v>0</v>
      </c>
      <c r="G83" s="49">
        <v>1</v>
      </c>
      <c r="H83" s="49">
        <v>1</v>
      </c>
      <c r="I83" s="49">
        <v>1</v>
      </c>
      <c r="J83" s="49">
        <v>1</v>
      </c>
      <c r="K83" s="49">
        <v>0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AA83" s="33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50" t="s">
        <v>47</v>
      </c>
      <c r="AM83" s="34"/>
      <c r="AN83" s="35"/>
    </row>
    <row r="84" spans="3:40" ht="18.75" x14ac:dyDescent="0.3">
      <c r="C84" s="33"/>
      <c r="D84" s="49">
        <v>0</v>
      </c>
      <c r="E84" s="49">
        <v>0</v>
      </c>
      <c r="F84" s="49">
        <v>0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AA84" s="33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50" t="s">
        <v>48</v>
      </c>
      <c r="AM84" s="34"/>
      <c r="AN84" s="35"/>
    </row>
    <row r="85" spans="3:40" ht="18.75" x14ac:dyDescent="0.3">
      <c r="C85" s="33"/>
      <c r="D85" s="49">
        <v>0</v>
      </c>
      <c r="E85" s="49">
        <v>0</v>
      </c>
      <c r="F85" s="49">
        <v>1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AA85" s="33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50" t="s">
        <v>49</v>
      </c>
      <c r="AM85" s="34"/>
      <c r="AN85" s="35"/>
    </row>
    <row r="86" spans="3:40" ht="18.75" x14ac:dyDescent="0.3">
      <c r="C86" s="33"/>
      <c r="D86" s="49">
        <v>0</v>
      </c>
      <c r="E86" s="49">
        <v>0</v>
      </c>
      <c r="F86" s="49">
        <v>1</v>
      </c>
      <c r="G86" s="49">
        <v>0</v>
      </c>
      <c r="H86" s="49">
        <v>0</v>
      </c>
      <c r="I86" s="49">
        <v>0</v>
      </c>
      <c r="J86" s="49">
        <v>0</v>
      </c>
      <c r="K86" s="49">
        <v>1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AA86" s="33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50" t="s">
        <v>50</v>
      </c>
      <c r="AM86" s="34"/>
      <c r="AN86" s="35"/>
    </row>
    <row r="87" spans="3:40" ht="18.75" x14ac:dyDescent="0.3">
      <c r="C87" s="33"/>
      <c r="D87" s="49">
        <v>0</v>
      </c>
      <c r="E87" s="49">
        <v>0</v>
      </c>
      <c r="F87" s="49">
        <v>1</v>
      </c>
      <c r="G87" s="49">
        <v>0</v>
      </c>
      <c r="H87" s="49">
        <v>0</v>
      </c>
      <c r="I87" s="49">
        <v>0</v>
      </c>
      <c r="J87" s="49">
        <v>1</v>
      </c>
      <c r="K87" s="49">
        <v>0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AA87" s="33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50" t="s">
        <v>51</v>
      </c>
      <c r="AM87" s="34"/>
      <c r="AN87" s="35"/>
    </row>
    <row r="88" spans="3:40" ht="18.75" x14ac:dyDescent="0.3">
      <c r="C88" s="33"/>
      <c r="D88" s="49">
        <v>0</v>
      </c>
      <c r="E88" s="49">
        <v>0</v>
      </c>
      <c r="F88" s="49">
        <v>1</v>
      </c>
      <c r="G88" s="49">
        <v>0</v>
      </c>
      <c r="H88" s="49">
        <v>0</v>
      </c>
      <c r="I88" s="49">
        <v>0</v>
      </c>
      <c r="J88" s="49">
        <v>1</v>
      </c>
      <c r="K88" s="49">
        <v>1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AA88" s="33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50" t="s">
        <v>52</v>
      </c>
      <c r="AM88" s="34"/>
      <c r="AN88" s="35"/>
    </row>
    <row r="89" spans="3:40" ht="18.75" x14ac:dyDescent="0.3">
      <c r="C89" s="33"/>
      <c r="D89" s="49">
        <v>0</v>
      </c>
      <c r="E89" s="49">
        <v>0</v>
      </c>
      <c r="F89" s="49">
        <v>1</v>
      </c>
      <c r="G89" s="49">
        <v>0</v>
      </c>
      <c r="H89" s="49">
        <v>0</v>
      </c>
      <c r="I89" s="49">
        <v>1</v>
      </c>
      <c r="J89" s="49">
        <v>0</v>
      </c>
      <c r="K89" s="49">
        <v>0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AA89" s="33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50" t="s">
        <v>53</v>
      </c>
      <c r="AM89" s="34"/>
      <c r="AN89" s="35"/>
    </row>
    <row r="90" spans="3:40" ht="18.75" x14ac:dyDescent="0.3">
      <c r="C90" s="33"/>
      <c r="D90" s="49">
        <v>0</v>
      </c>
      <c r="E90" s="49">
        <v>0</v>
      </c>
      <c r="F90" s="49">
        <v>1</v>
      </c>
      <c r="G90" s="49">
        <v>0</v>
      </c>
      <c r="H90" s="49">
        <v>0</v>
      </c>
      <c r="I90" s="49">
        <v>1</v>
      </c>
      <c r="J90" s="49">
        <v>0</v>
      </c>
      <c r="K90" s="49">
        <v>1</v>
      </c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AA90" s="33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50" t="s">
        <v>54</v>
      </c>
      <c r="AM90" s="34"/>
      <c r="AN90" s="35"/>
    </row>
    <row r="91" spans="3:40" ht="18.75" x14ac:dyDescent="0.3">
      <c r="C91" s="33"/>
      <c r="D91" s="49">
        <v>0</v>
      </c>
      <c r="E91" s="49">
        <v>0</v>
      </c>
      <c r="F91" s="49">
        <v>1</v>
      </c>
      <c r="G91" s="49">
        <v>0</v>
      </c>
      <c r="H91" s="49">
        <v>0</v>
      </c>
      <c r="I91" s="49">
        <v>1</v>
      </c>
      <c r="J91" s="49">
        <v>1</v>
      </c>
      <c r="K91" s="49">
        <v>0</v>
      </c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AA91" s="33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50" t="s">
        <v>55</v>
      </c>
      <c r="AM91" s="34"/>
      <c r="AN91" s="35"/>
    </row>
    <row r="92" spans="3:40" ht="18.75" x14ac:dyDescent="0.3">
      <c r="C92" s="33"/>
      <c r="D92" s="49">
        <v>0</v>
      </c>
      <c r="E92" s="49">
        <v>0</v>
      </c>
      <c r="F92" s="49">
        <v>1</v>
      </c>
      <c r="G92" s="49">
        <v>0</v>
      </c>
      <c r="H92" s="49">
        <v>0</v>
      </c>
      <c r="I92" s="49">
        <v>1</v>
      </c>
      <c r="J92" s="49">
        <v>1</v>
      </c>
      <c r="K92" s="49">
        <v>1</v>
      </c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AA92" s="33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50" t="s">
        <v>56</v>
      </c>
      <c r="AM92" s="34"/>
      <c r="AN92" s="35"/>
    </row>
    <row r="93" spans="3:40" ht="18.75" x14ac:dyDescent="0.3">
      <c r="C93" s="33"/>
      <c r="D93" s="49">
        <v>0</v>
      </c>
      <c r="E93" s="49">
        <v>0</v>
      </c>
      <c r="F93" s="49">
        <v>1</v>
      </c>
      <c r="G93" s="49">
        <v>0</v>
      </c>
      <c r="H93" s="49">
        <v>1</v>
      </c>
      <c r="I93" s="49">
        <v>0</v>
      </c>
      <c r="J93" s="49">
        <v>0</v>
      </c>
      <c r="K93" s="49"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AA93" s="33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50" t="s">
        <v>57</v>
      </c>
      <c r="AM93" s="34"/>
      <c r="AN93" s="35"/>
    </row>
    <row r="94" spans="3:40" ht="18.75" x14ac:dyDescent="0.3">
      <c r="C94" s="33"/>
      <c r="D94" s="49">
        <v>0</v>
      </c>
      <c r="E94" s="49">
        <v>0</v>
      </c>
      <c r="F94" s="49">
        <v>1</v>
      </c>
      <c r="G94" s="49">
        <v>0</v>
      </c>
      <c r="H94" s="49">
        <v>1</v>
      </c>
      <c r="I94" s="49">
        <v>0</v>
      </c>
      <c r="J94" s="49">
        <v>0</v>
      </c>
      <c r="K94" s="49">
        <v>1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  <c r="AA94" s="33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50" t="s">
        <v>58</v>
      </c>
      <c r="AM94" s="34"/>
      <c r="AN94" s="35"/>
    </row>
    <row r="95" spans="3:40" ht="18.75" x14ac:dyDescent="0.3">
      <c r="C95" s="33"/>
      <c r="D95" s="49">
        <v>0</v>
      </c>
      <c r="E95" s="49">
        <v>0</v>
      </c>
      <c r="F95" s="49">
        <v>1</v>
      </c>
      <c r="G95" s="49">
        <v>0</v>
      </c>
      <c r="H95" s="49">
        <v>1</v>
      </c>
      <c r="I95" s="49">
        <v>0</v>
      </c>
      <c r="J95" s="49">
        <v>1</v>
      </c>
      <c r="K95" s="49">
        <v>0</v>
      </c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AA95" s="33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50" t="s">
        <v>59</v>
      </c>
      <c r="AM95" s="34"/>
      <c r="AN95" s="35"/>
    </row>
    <row r="96" spans="3:40" ht="18.75" x14ac:dyDescent="0.3">
      <c r="C96" s="33"/>
      <c r="D96" s="49">
        <v>0</v>
      </c>
      <c r="E96" s="49">
        <v>0</v>
      </c>
      <c r="F96" s="49">
        <v>1</v>
      </c>
      <c r="G96" s="49">
        <v>0</v>
      </c>
      <c r="H96" s="49">
        <v>1</v>
      </c>
      <c r="I96" s="49">
        <v>0</v>
      </c>
      <c r="J96" s="49">
        <v>1</v>
      </c>
      <c r="K96" s="49">
        <v>1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5"/>
      <c r="AA96" s="33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50" t="s">
        <v>60</v>
      </c>
      <c r="AM96" s="34"/>
      <c r="AN96" s="35"/>
    </row>
    <row r="97" spans="3:40" ht="18.75" x14ac:dyDescent="0.3">
      <c r="C97" s="33"/>
      <c r="D97" s="49">
        <v>0</v>
      </c>
      <c r="E97" s="49">
        <v>0</v>
      </c>
      <c r="F97" s="49">
        <v>1</v>
      </c>
      <c r="G97" s="49">
        <v>0</v>
      </c>
      <c r="H97" s="49">
        <v>1</v>
      </c>
      <c r="I97" s="49">
        <v>1</v>
      </c>
      <c r="J97" s="49">
        <v>0</v>
      </c>
      <c r="K97" s="49">
        <v>0</v>
      </c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AA97" s="33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50" t="s">
        <v>61</v>
      </c>
      <c r="AM97" s="34"/>
      <c r="AN97" s="35"/>
    </row>
    <row r="98" spans="3:40" ht="18.75" x14ac:dyDescent="0.3">
      <c r="C98" s="33"/>
      <c r="D98" s="49">
        <v>0</v>
      </c>
      <c r="E98" s="49">
        <v>0</v>
      </c>
      <c r="F98" s="49">
        <v>1</v>
      </c>
      <c r="G98" s="49">
        <v>0</v>
      </c>
      <c r="H98" s="49">
        <v>1</v>
      </c>
      <c r="I98" s="49">
        <v>1</v>
      </c>
      <c r="J98" s="49">
        <v>0</v>
      </c>
      <c r="K98" s="49">
        <v>1</v>
      </c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5"/>
      <c r="AA98" s="33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50" t="s">
        <v>62</v>
      </c>
      <c r="AM98" s="34"/>
      <c r="AN98" s="35"/>
    </row>
    <row r="99" spans="3:40" ht="18.75" x14ac:dyDescent="0.3">
      <c r="C99" s="33"/>
      <c r="D99" s="49">
        <v>0</v>
      </c>
      <c r="E99" s="49">
        <v>0</v>
      </c>
      <c r="F99" s="49">
        <v>1</v>
      </c>
      <c r="G99" s="49">
        <v>0</v>
      </c>
      <c r="H99" s="49">
        <v>1</v>
      </c>
      <c r="I99" s="49">
        <v>1</v>
      </c>
      <c r="J99" s="49">
        <v>1</v>
      </c>
      <c r="K99" s="49">
        <v>0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5"/>
      <c r="AA99" s="33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50" t="s">
        <v>63</v>
      </c>
      <c r="AM99" s="34"/>
      <c r="AN99" s="35"/>
    </row>
    <row r="100" spans="3:40" ht="18.75" x14ac:dyDescent="0.3">
      <c r="C100" s="33"/>
      <c r="D100" s="49">
        <v>0</v>
      </c>
      <c r="E100" s="49">
        <v>0</v>
      </c>
      <c r="F100" s="49">
        <v>1</v>
      </c>
      <c r="G100" s="49">
        <v>0</v>
      </c>
      <c r="H100" s="49">
        <v>1</v>
      </c>
      <c r="I100" s="49">
        <v>1</v>
      </c>
      <c r="J100" s="49">
        <v>1</v>
      </c>
      <c r="K100" s="49">
        <v>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5"/>
      <c r="AA100" s="33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50" t="s">
        <v>64</v>
      </c>
      <c r="AM100" s="34"/>
      <c r="AN100" s="35"/>
    </row>
    <row r="101" spans="3:40" ht="18.75" x14ac:dyDescent="0.3">
      <c r="C101" s="33"/>
      <c r="D101" s="49">
        <v>0</v>
      </c>
      <c r="E101" s="49">
        <v>0</v>
      </c>
      <c r="F101" s="49">
        <v>1</v>
      </c>
      <c r="G101" s="49">
        <v>1</v>
      </c>
      <c r="H101" s="49">
        <v>0</v>
      </c>
      <c r="I101" s="49">
        <v>0</v>
      </c>
      <c r="J101" s="49">
        <v>0</v>
      </c>
      <c r="K101" s="49">
        <v>0</v>
      </c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AA101" s="33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50" t="s">
        <v>65</v>
      </c>
      <c r="AM101" s="34"/>
      <c r="AN101" s="35"/>
    </row>
    <row r="102" spans="3:40" ht="18.75" x14ac:dyDescent="0.3">
      <c r="C102" s="33"/>
      <c r="D102" s="49">
        <v>0</v>
      </c>
      <c r="E102" s="49">
        <v>0</v>
      </c>
      <c r="F102" s="49">
        <v>1</v>
      </c>
      <c r="G102" s="49">
        <v>1</v>
      </c>
      <c r="H102" s="49">
        <v>0</v>
      </c>
      <c r="I102" s="49">
        <v>0</v>
      </c>
      <c r="J102" s="49">
        <v>0</v>
      </c>
      <c r="K102" s="49">
        <v>1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5"/>
      <c r="AA102" s="33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50" t="s">
        <v>66</v>
      </c>
      <c r="AM102" s="34"/>
      <c r="AN102" s="35"/>
    </row>
    <row r="103" spans="3:40" ht="18.75" x14ac:dyDescent="0.3">
      <c r="C103" s="33"/>
      <c r="D103" s="49">
        <v>0</v>
      </c>
      <c r="E103" s="49">
        <v>0</v>
      </c>
      <c r="F103" s="49">
        <v>1</v>
      </c>
      <c r="G103" s="49">
        <v>1</v>
      </c>
      <c r="H103" s="49">
        <v>0</v>
      </c>
      <c r="I103" s="49">
        <v>0</v>
      </c>
      <c r="J103" s="49">
        <v>1</v>
      </c>
      <c r="K103" s="49">
        <v>0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/>
      <c r="AA103" s="33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50" t="s">
        <v>67</v>
      </c>
      <c r="AM103" s="34"/>
      <c r="AN103" s="35"/>
    </row>
    <row r="104" spans="3:40" ht="18.75" x14ac:dyDescent="0.3">
      <c r="C104" s="33"/>
      <c r="D104" s="49">
        <v>0</v>
      </c>
      <c r="E104" s="49">
        <v>0</v>
      </c>
      <c r="F104" s="49">
        <v>1</v>
      </c>
      <c r="G104" s="49">
        <v>1</v>
      </c>
      <c r="H104" s="49">
        <v>0</v>
      </c>
      <c r="I104" s="49">
        <v>0</v>
      </c>
      <c r="J104" s="49">
        <v>1</v>
      </c>
      <c r="K104" s="49">
        <v>1</v>
      </c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5"/>
      <c r="AA104" s="33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50" t="s">
        <v>68</v>
      </c>
      <c r="AM104" s="34"/>
      <c r="AN104" s="35"/>
    </row>
    <row r="105" spans="3:40" ht="18.75" x14ac:dyDescent="0.3">
      <c r="C105" s="33"/>
      <c r="D105" s="49">
        <v>0</v>
      </c>
      <c r="E105" s="49">
        <v>0</v>
      </c>
      <c r="F105" s="49">
        <v>1</v>
      </c>
      <c r="G105" s="49">
        <v>1</v>
      </c>
      <c r="H105" s="49">
        <v>0</v>
      </c>
      <c r="I105" s="49">
        <v>1</v>
      </c>
      <c r="J105" s="49">
        <v>0</v>
      </c>
      <c r="K105" s="49">
        <v>0</v>
      </c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5"/>
      <c r="AA105" s="33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50" t="s">
        <v>69</v>
      </c>
      <c r="AM105" s="34"/>
      <c r="AN105" s="35"/>
    </row>
    <row r="106" spans="3:40" ht="18.75" x14ac:dyDescent="0.3">
      <c r="C106" s="33"/>
      <c r="D106" s="49">
        <v>0</v>
      </c>
      <c r="E106" s="49">
        <v>0</v>
      </c>
      <c r="F106" s="49">
        <v>1</v>
      </c>
      <c r="G106" s="49">
        <v>1</v>
      </c>
      <c r="H106" s="49">
        <v>0</v>
      </c>
      <c r="I106" s="49">
        <v>1</v>
      </c>
      <c r="J106" s="49">
        <v>0</v>
      </c>
      <c r="K106" s="49">
        <v>1</v>
      </c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5"/>
      <c r="AA106" s="33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50" t="s">
        <v>70</v>
      </c>
      <c r="AM106" s="34"/>
      <c r="AN106" s="35"/>
    </row>
    <row r="107" spans="3:40" ht="18.75" x14ac:dyDescent="0.3">
      <c r="C107" s="33"/>
      <c r="D107" s="49">
        <v>0</v>
      </c>
      <c r="E107" s="49">
        <v>0</v>
      </c>
      <c r="F107" s="49">
        <v>1</v>
      </c>
      <c r="G107" s="49">
        <v>1</v>
      </c>
      <c r="H107" s="49">
        <v>0</v>
      </c>
      <c r="I107" s="49">
        <v>1</v>
      </c>
      <c r="J107" s="49">
        <v>1</v>
      </c>
      <c r="K107" s="49">
        <v>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5"/>
      <c r="AA107" s="33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50" t="s">
        <v>71</v>
      </c>
      <c r="AM107" s="34"/>
      <c r="AN107" s="35"/>
    </row>
    <row r="108" spans="3:40" ht="18.75" x14ac:dyDescent="0.3">
      <c r="C108" s="33"/>
      <c r="D108" s="49">
        <v>0</v>
      </c>
      <c r="E108" s="49">
        <v>0</v>
      </c>
      <c r="F108" s="49">
        <v>1</v>
      </c>
      <c r="G108" s="49">
        <v>1</v>
      </c>
      <c r="H108" s="49">
        <v>0</v>
      </c>
      <c r="I108" s="49">
        <v>1</v>
      </c>
      <c r="J108" s="49">
        <v>1</v>
      </c>
      <c r="K108" s="49">
        <v>1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5"/>
      <c r="AA108" s="33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50" t="s">
        <v>72</v>
      </c>
      <c r="AM108" s="34"/>
      <c r="AN108" s="35"/>
    </row>
    <row r="109" spans="3:40" ht="18.75" x14ac:dyDescent="0.3">
      <c r="C109" s="33"/>
      <c r="D109" s="49">
        <v>0</v>
      </c>
      <c r="E109" s="49">
        <v>0</v>
      </c>
      <c r="F109" s="49">
        <v>1</v>
      </c>
      <c r="G109" s="49">
        <v>1</v>
      </c>
      <c r="H109" s="49">
        <v>1</v>
      </c>
      <c r="I109" s="49">
        <v>0</v>
      </c>
      <c r="J109" s="49">
        <v>0</v>
      </c>
      <c r="K109" s="49">
        <v>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5"/>
      <c r="AA109" s="33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50" t="s">
        <v>73</v>
      </c>
      <c r="AM109" s="34"/>
      <c r="AN109" s="35"/>
    </row>
    <row r="110" spans="3:40" ht="18.75" x14ac:dyDescent="0.3">
      <c r="C110" s="33"/>
      <c r="D110" s="49">
        <v>0</v>
      </c>
      <c r="E110" s="49">
        <v>0</v>
      </c>
      <c r="F110" s="49">
        <v>1</v>
      </c>
      <c r="G110" s="49">
        <v>1</v>
      </c>
      <c r="H110" s="49">
        <v>1</v>
      </c>
      <c r="I110" s="49">
        <v>0</v>
      </c>
      <c r="J110" s="49">
        <v>0</v>
      </c>
      <c r="K110" s="49">
        <v>1</v>
      </c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5"/>
      <c r="AA110" s="33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50" t="s">
        <v>74</v>
      </c>
      <c r="AM110" s="34"/>
      <c r="AN110" s="35"/>
    </row>
    <row r="111" spans="3:40" ht="18.75" x14ac:dyDescent="0.3">
      <c r="C111" s="33"/>
      <c r="D111" s="49">
        <v>0</v>
      </c>
      <c r="E111" s="49">
        <v>0</v>
      </c>
      <c r="F111" s="49">
        <v>1</v>
      </c>
      <c r="G111" s="49">
        <v>1</v>
      </c>
      <c r="H111" s="49">
        <v>1</v>
      </c>
      <c r="I111" s="49">
        <v>0</v>
      </c>
      <c r="J111" s="49">
        <v>1</v>
      </c>
      <c r="K111" s="49">
        <v>0</v>
      </c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5"/>
      <c r="AA111" s="33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50" t="s">
        <v>75</v>
      </c>
      <c r="AM111" s="34"/>
      <c r="AN111" s="35"/>
    </row>
    <row r="112" spans="3:40" ht="18.75" x14ac:dyDescent="0.3">
      <c r="C112" s="33"/>
      <c r="D112" s="49">
        <v>0</v>
      </c>
      <c r="E112" s="49">
        <v>0</v>
      </c>
      <c r="F112" s="49">
        <v>1</v>
      </c>
      <c r="G112" s="49">
        <v>1</v>
      </c>
      <c r="H112" s="49">
        <v>1</v>
      </c>
      <c r="I112" s="49">
        <v>0</v>
      </c>
      <c r="J112" s="49">
        <v>1</v>
      </c>
      <c r="K112" s="49">
        <v>1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5"/>
      <c r="AA112" s="33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50" t="s">
        <v>76</v>
      </c>
      <c r="AM112" s="34"/>
      <c r="AN112" s="35"/>
    </row>
    <row r="113" spans="3:40" ht="18.75" x14ac:dyDescent="0.3">
      <c r="C113" s="33"/>
      <c r="D113" s="49">
        <v>0</v>
      </c>
      <c r="E113" s="49">
        <v>0</v>
      </c>
      <c r="F113" s="49">
        <v>1</v>
      </c>
      <c r="G113" s="49">
        <v>1</v>
      </c>
      <c r="H113" s="49">
        <v>1</v>
      </c>
      <c r="I113" s="49">
        <v>1</v>
      </c>
      <c r="J113" s="49">
        <v>0</v>
      </c>
      <c r="K113" s="49">
        <v>0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5"/>
      <c r="AA113" s="33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50" t="s">
        <v>77</v>
      </c>
      <c r="AM113" s="34"/>
      <c r="AN113" s="35"/>
    </row>
    <row r="114" spans="3:40" ht="18.75" x14ac:dyDescent="0.3">
      <c r="C114" s="33"/>
      <c r="D114" s="49">
        <v>0</v>
      </c>
      <c r="E114" s="49">
        <v>0</v>
      </c>
      <c r="F114" s="49">
        <v>1</v>
      </c>
      <c r="G114" s="49">
        <v>1</v>
      </c>
      <c r="H114" s="49">
        <v>1</v>
      </c>
      <c r="I114" s="49">
        <v>1</v>
      </c>
      <c r="J114" s="49">
        <v>0</v>
      </c>
      <c r="K114" s="49">
        <v>1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5"/>
      <c r="AA114" s="33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50" t="s">
        <v>78</v>
      </c>
      <c r="AM114" s="34"/>
      <c r="AN114" s="35"/>
    </row>
    <row r="115" spans="3:40" ht="18.75" x14ac:dyDescent="0.3">
      <c r="C115" s="33"/>
      <c r="D115" s="49">
        <v>0</v>
      </c>
      <c r="E115" s="49">
        <v>0</v>
      </c>
      <c r="F115" s="49">
        <v>1</v>
      </c>
      <c r="G115" s="49">
        <v>1</v>
      </c>
      <c r="H115" s="49">
        <v>1</v>
      </c>
      <c r="I115" s="49">
        <v>1</v>
      </c>
      <c r="J115" s="49">
        <v>1</v>
      </c>
      <c r="K115" s="49">
        <v>0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/>
      <c r="AA115" s="33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50" t="s">
        <v>79</v>
      </c>
      <c r="AM115" s="34"/>
      <c r="AN115" s="35"/>
    </row>
    <row r="116" spans="3:40" ht="18.75" x14ac:dyDescent="0.3">
      <c r="C116" s="33"/>
      <c r="D116" s="49">
        <v>0</v>
      </c>
      <c r="E116" s="49">
        <v>0</v>
      </c>
      <c r="F116" s="49">
        <v>1</v>
      </c>
      <c r="G116" s="49">
        <v>1</v>
      </c>
      <c r="H116" s="49">
        <v>1</v>
      </c>
      <c r="I116" s="49">
        <v>1</v>
      </c>
      <c r="J116" s="49">
        <v>1</v>
      </c>
      <c r="K116" s="49">
        <v>1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5"/>
      <c r="AA116" s="33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50" t="s">
        <v>80</v>
      </c>
      <c r="AM116" s="34"/>
      <c r="AN116" s="35"/>
    </row>
    <row r="117" spans="3:40" ht="18.75" x14ac:dyDescent="0.3">
      <c r="C117" s="33"/>
      <c r="D117" s="49">
        <v>0</v>
      </c>
      <c r="E117" s="49">
        <v>1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5"/>
      <c r="AA117" s="33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50" t="s">
        <v>81</v>
      </c>
      <c r="AM117" s="34"/>
      <c r="AN117" s="35"/>
    </row>
    <row r="118" spans="3:40" ht="18.75" x14ac:dyDescent="0.3">
      <c r="C118" s="33"/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1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5"/>
      <c r="AA118" s="33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50" t="s">
        <v>82</v>
      </c>
      <c r="AM118" s="34"/>
      <c r="AN118" s="35"/>
    </row>
    <row r="119" spans="3:40" ht="18.75" x14ac:dyDescent="0.3">
      <c r="C119" s="33"/>
      <c r="D119" s="49">
        <v>0</v>
      </c>
      <c r="E119" s="49">
        <v>1</v>
      </c>
      <c r="F119" s="49">
        <v>0</v>
      </c>
      <c r="G119" s="49">
        <v>0</v>
      </c>
      <c r="H119" s="49">
        <v>0</v>
      </c>
      <c r="I119" s="49">
        <v>0</v>
      </c>
      <c r="J119" s="49">
        <v>1</v>
      </c>
      <c r="K119" s="49">
        <v>0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5"/>
      <c r="AA119" s="33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50" t="s">
        <v>83</v>
      </c>
      <c r="AM119" s="34"/>
      <c r="AN119" s="35"/>
    </row>
    <row r="120" spans="3:40" ht="18.75" x14ac:dyDescent="0.3">
      <c r="C120" s="33"/>
      <c r="D120" s="49">
        <v>0</v>
      </c>
      <c r="E120" s="49">
        <v>1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1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5"/>
      <c r="AA120" s="33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50" t="s">
        <v>84</v>
      </c>
      <c r="AM120" s="34"/>
      <c r="AN120" s="35"/>
    </row>
    <row r="121" spans="3:40" ht="18.75" x14ac:dyDescent="0.3">
      <c r="C121" s="33"/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1</v>
      </c>
      <c r="J121" s="49">
        <v>0</v>
      </c>
      <c r="K121" s="49">
        <v>0</v>
      </c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5"/>
      <c r="AA121" s="33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50" t="s">
        <v>85</v>
      </c>
      <c r="AM121" s="34"/>
      <c r="AN121" s="35"/>
    </row>
    <row r="122" spans="3:40" ht="18.75" x14ac:dyDescent="0.3">
      <c r="C122" s="33"/>
      <c r="D122" s="49">
        <v>0</v>
      </c>
      <c r="E122" s="49">
        <v>1</v>
      </c>
      <c r="F122" s="49">
        <v>0</v>
      </c>
      <c r="G122" s="49">
        <v>0</v>
      </c>
      <c r="H122" s="49">
        <v>0</v>
      </c>
      <c r="I122" s="49">
        <v>1</v>
      </c>
      <c r="J122" s="49">
        <v>0</v>
      </c>
      <c r="K122" s="49">
        <v>1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/>
      <c r="AA122" s="33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50" t="s">
        <v>86</v>
      </c>
      <c r="AM122" s="34"/>
      <c r="AN122" s="35"/>
    </row>
    <row r="123" spans="3:40" ht="18.75" x14ac:dyDescent="0.3">
      <c r="C123" s="33"/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1</v>
      </c>
      <c r="J123" s="49">
        <v>1</v>
      </c>
      <c r="K123" s="49"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5"/>
      <c r="AA123" s="33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50" t="s">
        <v>87</v>
      </c>
      <c r="AM123" s="34"/>
      <c r="AN123" s="35"/>
    </row>
    <row r="124" spans="3:40" ht="18.75" x14ac:dyDescent="0.3">
      <c r="C124" s="33"/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1</v>
      </c>
      <c r="J124" s="49">
        <v>1</v>
      </c>
      <c r="K124" s="49">
        <v>1</v>
      </c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5"/>
      <c r="AA124" s="33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50" t="s">
        <v>88</v>
      </c>
      <c r="AM124" s="34"/>
      <c r="AN124" s="35"/>
    </row>
    <row r="125" spans="3:40" ht="18.75" x14ac:dyDescent="0.3">
      <c r="C125" s="33"/>
      <c r="D125" s="49">
        <v>0</v>
      </c>
      <c r="E125" s="49">
        <v>1</v>
      </c>
      <c r="F125" s="49">
        <v>0</v>
      </c>
      <c r="G125" s="49">
        <v>0</v>
      </c>
      <c r="H125" s="49">
        <v>1</v>
      </c>
      <c r="I125" s="49">
        <v>0</v>
      </c>
      <c r="J125" s="49">
        <v>0</v>
      </c>
      <c r="K125" s="49">
        <v>0</v>
      </c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5"/>
      <c r="AA125" s="33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50" t="s">
        <v>89</v>
      </c>
      <c r="AM125" s="34"/>
      <c r="AN125" s="35"/>
    </row>
    <row r="126" spans="3:40" ht="18.75" x14ac:dyDescent="0.3">
      <c r="C126" s="33"/>
      <c r="D126" s="49">
        <v>0</v>
      </c>
      <c r="E126" s="49">
        <v>1</v>
      </c>
      <c r="F126" s="49">
        <v>0</v>
      </c>
      <c r="G126" s="49">
        <v>0</v>
      </c>
      <c r="H126" s="49">
        <v>1</v>
      </c>
      <c r="I126" s="49">
        <v>0</v>
      </c>
      <c r="J126" s="49">
        <v>0</v>
      </c>
      <c r="K126" s="49">
        <v>1</v>
      </c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5"/>
      <c r="AA126" s="33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50" t="s">
        <v>90</v>
      </c>
      <c r="AM126" s="34"/>
      <c r="AN126" s="35"/>
    </row>
    <row r="127" spans="3:40" ht="18.75" x14ac:dyDescent="0.3">
      <c r="C127" s="33"/>
      <c r="D127" s="49">
        <v>0</v>
      </c>
      <c r="E127" s="49">
        <v>1</v>
      </c>
      <c r="F127" s="49">
        <v>0</v>
      </c>
      <c r="G127" s="49">
        <v>0</v>
      </c>
      <c r="H127" s="49">
        <v>1</v>
      </c>
      <c r="I127" s="49">
        <v>0</v>
      </c>
      <c r="J127" s="49">
        <v>1</v>
      </c>
      <c r="K127" s="49">
        <v>0</v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5"/>
      <c r="AA127" s="33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50" t="s">
        <v>91</v>
      </c>
      <c r="AM127" s="34"/>
      <c r="AN127" s="35"/>
    </row>
    <row r="128" spans="3:40" ht="18.75" x14ac:dyDescent="0.3">
      <c r="C128" s="33"/>
      <c r="D128" s="49">
        <v>0</v>
      </c>
      <c r="E128" s="49">
        <v>1</v>
      </c>
      <c r="F128" s="49">
        <v>0</v>
      </c>
      <c r="G128" s="49">
        <v>0</v>
      </c>
      <c r="H128" s="49">
        <v>1</v>
      </c>
      <c r="I128" s="49">
        <v>0</v>
      </c>
      <c r="J128" s="49">
        <v>1</v>
      </c>
      <c r="K128" s="49">
        <v>1</v>
      </c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5"/>
      <c r="AA128" s="33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50" t="s">
        <v>92</v>
      </c>
      <c r="AM128" s="34"/>
      <c r="AN128" s="35"/>
    </row>
    <row r="129" spans="3:40" ht="18.75" x14ac:dyDescent="0.3">
      <c r="C129" s="33"/>
      <c r="D129" s="49">
        <v>0</v>
      </c>
      <c r="E129" s="49">
        <v>1</v>
      </c>
      <c r="F129" s="49">
        <v>0</v>
      </c>
      <c r="G129" s="49">
        <v>0</v>
      </c>
      <c r="H129" s="49">
        <v>1</v>
      </c>
      <c r="I129" s="49">
        <v>1</v>
      </c>
      <c r="J129" s="49">
        <v>0</v>
      </c>
      <c r="K129" s="49">
        <v>0</v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5"/>
      <c r="AA129" s="33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50" t="s">
        <v>93</v>
      </c>
      <c r="AM129" s="34"/>
      <c r="AN129" s="35"/>
    </row>
    <row r="130" spans="3:40" ht="18.75" x14ac:dyDescent="0.3">
      <c r="C130" s="33"/>
      <c r="D130" s="49">
        <v>0</v>
      </c>
      <c r="E130" s="49">
        <v>1</v>
      </c>
      <c r="F130" s="49">
        <v>0</v>
      </c>
      <c r="G130" s="49">
        <v>0</v>
      </c>
      <c r="H130" s="49">
        <v>1</v>
      </c>
      <c r="I130" s="49">
        <v>1</v>
      </c>
      <c r="J130" s="49">
        <v>0</v>
      </c>
      <c r="K130" s="49">
        <v>1</v>
      </c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5"/>
      <c r="AA130" s="33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50" t="s">
        <v>94</v>
      </c>
      <c r="AM130" s="34"/>
      <c r="AN130" s="35"/>
    </row>
    <row r="131" spans="3:40" ht="18.75" x14ac:dyDescent="0.3">
      <c r="C131" s="33"/>
      <c r="D131" s="49">
        <v>0</v>
      </c>
      <c r="E131" s="49">
        <v>1</v>
      </c>
      <c r="F131" s="49">
        <v>0</v>
      </c>
      <c r="G131" s="49">
        <v>0</v>
      </c>
      <c r="H131" s="49">
        <v>1</v>
      </c>
      <c r="I131" s="49">
        <v>1</v>
      </c>
      <c r="J131" s="49">
        <v>1</v>
      </c>
      <c r="K131" s="49">
        <v>0</v>
      </c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5"/>
      <c r="AA131" s="33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50" t="s">
        <v>95</v>
      </c>
      <c r="AM131" s="34"/>
      <c r="AN131" s="35"/>
    </row>
    <row r="132" spans="3:40" ht="18.75" x14ac:dyDescent="0.3">
      <c r="C132" s="33"/>
      <c r="D132" s="49">
        <v>0</v>
      </c>
      <c r="E132" s="49">
        <v>1</v>
      </c>
      <c r="F132" s="49">
        <v>0</v>
      </c>
      <c r="G132" s="49">
        <v>0</v>
      </c>
      <c r="H132" s="49">
        <v>1</v>
      </c>
      <c r="I132" s="49">
        <v>1</v>
      </c>
      <c r="J132" s="49">
        <v>1</v>
      </c>
      <c r="K132" s="49">
        <v>1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5"/>
      <c r="AA132" s="33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50" t="s">
        <v>96</v>
      </c>
      <c r="AM132" s="34"/>
      <c r="AN132" s="35"/>
    </row>
    <row r="133" spans="3:40" ht="18.75" x14ac:dyDescent="0.3">
      <c r="C133" s="33"/>
      <c r="D133" s="49">
        <v>0</v>
      </c>
      <c r="E133" s="49">
        <v>1</v>
      </c>
      <c r="F133" s="49">
        <v>0</v>
      </c>
      <c r="G133" s="49">
        <v>1</v>
      </c>
      <c r="H133" s="49">
        <v>0</v>
      </c>
      <c r="I133" s="49">
        <v>0</v>
      </c>
      <c r="J133" s="49">
        <v>0</v>
      </c>
      <c r="K133" s="49">
        <v>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5"/>
      <c r="AA133" s="33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50" t="s">
        <v>97</v>
      </c>
      <c r="AM133" s="34"/>
      <c r="AN133" s="35"/>
    </row>
    <row r="134" spans="3:40" ht="18.75" x14ac:dyDescent="0.3">
      <c r="C134" s="33"/>
      <c r="D134" s="49">
        <v>0</v>
      </c>
      <c r="E134" s="49">
        <v>1</v>
      </c>
      <c r="F134" s="49">
        <v>0</v>
      </c>
      <c r="G134" s="49">
        <v>1</v>
      </c>
      <c r="H134" s="49">
        <v>0</v>
      </c>
      <c r="I134" s="49">
        <v>0</v>
      </c>
      <c r="J134" s="49">
        <v>0</v>
      </c>
      <c r="K134" s="49">
        <v>1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5"/>
      <c r="AA134" s="33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50" t="s">
        <v>98</v>
      </c>
      <c r="AM134" s="34"/>
      <c r="AN134" s="35"/>
    </row>
    <row r="135" spans="3:40" ht="18.75" x14ac:dyDescent="0.3">
      <c r="C135" s="33"/>
      <c r="D135" s="49">
        <v>0</v>
      </c>
      <c r="E135" s="49">
        <v>1</v>
      </c>
      <c r="F135" s="49">
        <v>0</v>
      </c>
      <c r="G135" s="49">
        <v>1</v>
      </c>
      <c r="H135" s="49">
        <v>0</v>
      </c>
      <c r="I135" s="49">
        <v>0</v>
      </c>
      <c r="J135" s="49">
        <v>1</v>
      </c>
      <c r="K135" s="49">
        <v>0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5"/>
      <c r="AA135" s="33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50" t="s">
        <v>99</v>
      </c>
      <c r="AM135" s="34"/>
      <c r="AN135" s="35"/>
    </row>
    <row r="136" spans="3:40" ht="18.75" x14ac:dyDescent="0.3">
      <c r="C136" s="33"/>
      <c r="D136" s="49">
        <v>0</v>
      </c>
      <c r="E136" s="49">
        <v>1</v>
      </c>
      <c r="F136" s="49">
        <v>0</v>
      </c>
      <c r="G136" s="49">
        <v>1</v>
      </c>
      <c r="H136" s="49">
        <v>0</v>
      </c>
      <c r="I136" s="49">
        <v>0</v>
      </c>
      <c r="J136" s="49">
        <v>1</v>
      </c>
      <c r="K136" s="49">
        <v>1</v>
      </c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5"/>
      <c r="AA136" s="33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50" t="s">
        <v>100</v>
      </c>
      <c r="AM136" s="34"/>
      <c r="AN136" s="35"/>
    </row>
    <row r="137" spans="3:40" ht="18.75" x14ac:dyDescent="0.3">
      <c r="C137" s="33"/>
      <c r="D137" s="49">
        <v>0</v>
      </c>
      <c r="E137" s="49">
        <v>1</v>
      </c>
      <c r="F137" s="49">
        <v>0</v>
      </c>
      <c r="G137" s="49">
        <v>1</v>
      </c>
      <c r="H137" s="49">
        <v>0</v>
      </c>
      <c r="I137" s="49">
        <v>1</v>
      </c>
      <c r="J137" s="49">
        <v>0</v>
      </c>
      <c r="K137" s="49">
        <v>0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5"/>
      <c r="AA137" s="33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50" t="s">
        <v>101</v>
      </c>
      <c r="AM137" s="34"/>
      <c r="AN137" s="35"/>
    </row>
    <row r="138" spans="3:40" ht="18.75" x14ac:dyDescent="0.3">
      <c r="C138" s="33"/>
      <c r="D138" s="49">
        <v>0</v>
      </c>
      <c r="E138" s="49">
        <v>1</v>
      </c>
      <c r="F138" s="49">
        <v>0</v>
      </c>
      <c r="G138" s="49">
        <v>1</v>
      </c>
      <c r="H138" s="49">
        <v>0</v>
      </c>
      <c r="I138" s="49">
        <v>1</v>
      </c>
      <c r="J138" s="49">
        <v>0</v>
      </c>
      <c r="K138" s="49">
        <v>1</v>
      </c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5"/>
      <c r="AA138" s="33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50" t="s">
        <v>102</v>
      </c>
      <c r="AM138" s="34"/>
      <c r="AN138" s="35"/>
    </row>
    <row r="139" spans="3:40" ht="18.75" x14ac:dyDescent="0.3">
      <c r="C139" s="33"/>
      <c r="D139" s="49">
        <v>0</v>
      </c>
      <c r="E139" s="49">
        <v>1</v>
      </c>
      <c r="F139" s="49">
        <v>0</v>
      </c>
      <c r="G139" s="49">
        <v>1</v>
      </c>
      <c r="H139" s="49">
        <v>0</v>
      </c>
      <c r="I139" s="49">
        <v>1</v>
      </c>
      <c r="J139" s="49">
        <v>1</v>
      </c>
      <c r="K139" s="49">
        <v>0</v>
      </c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5"/>
      <c r="AA139" s="33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50" t="s">
        <v>103</v>
      </c>
      <c r="AM139" s="34"/>
      <c r="AN139" s="35"/>
    </row>
    <row r="140" spans="3:40" ht="18.75" x14ac:dyDescent="0.3">
      <c r="C140" s="33"/>
      <c r="D140" s="49">
        <v>0</v>
      </c>
      <c r="E140" s="49">
        <v>1</v>
      </c>
      <c r="F140" s="49">
        <v>0</v>
      </c>
      <c r="G140" s="49">
        <v>1</v>
      </c>
      <c r="H140" s="49">
        <v>0</v>
      </c>
      <c r="I140" s="49">
        <v>1</v>
      </c>
      <c r="J140" s="49">
        <v>1</v>
      </c>
      <c r="K140" s="49">
        <v>1</v>
      </c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5"/>
      <c r="AA140" s="33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50" t="s">
        <v>104</v>
      </c>
      <c r="AM140" s="34"/>
      <c r="AN140" s="35"/>
    </row>
    <row r="141" spans="3:40" ht="18.75" x14ac:dyDescent="0.3">
      <c r="C141" s="33"/>
      <c r="D141" s="49">
        <v>0</v>
      </c>
      <c r="E141" s="49">
        <v>1</v>
      </c>
      <c r="F141" s="49">
        <v>0</v>
      </c>
      <c r="G141" s="49">
        <v>1</v>
      </c>
      <c r="H141" s="49">
        <v>1</v>
      </c>
      <c r="I141" s="49">
        <v>0</v>
      </c>
      <c r="J141" s="49">
        <v>0</v>
      </c>
      <c r="K141" s="49">
        <v>0</v>
      </c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5"/>
      <c r="AA141" s="33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50" t="s">
        <v>105</v>
      </c>
      <c r="AM141" s="34"/>
      <c r="AN141" s="35"/>
    </row>
    <row r="142" spans="3:40" ht="18.75" x14ac:dyDescent="0.3">
      <c r="C142" s="33"/>
      <c r="D142" s="49">
        <v>0</v>
      </c>
      <c r="E142" s="49">
        <v>1</v>
      </c>
      <c r="F142" s="49">
        <v>0</v>
      </c>
      <c r="G142" s="49">
        <v>1</v>
      </c>
      <c r="H142" s="49">
        <v>1</v>
      </c>
      <c r="I142" s="49">
        <v>0</v>
      </c>
      <c r="J142" s="49">
        <v>0</v>
      </c>
      <c r="K142" s="49">
        <v>1</v>
      </c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5"/>
      <c r="AA142" s="33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50" t="s">
        <v>106</v>
      </c>
      <c r="AM142" s="34"/>
      <c r="AN142" s="35"/>
    </row>
    <row r="143" spans="3:40" ht="18.75" x14ac:dyDescent="0.3">
      <c r="C143" s="33"/>
      <c r="D143" s="49">
        <v>0</v>
      </c>
      <c r="E143" s="49">
        <v>1</v>
      </c>
      <c r="F143" s="49">
        <v>0</v>
      </c>
      <c r="G143" s="49">
        <v>1</v>
      </c>
      <c r="H143" s="49">
        <v>1</v>
      </c>
      <c r="I143" s="49">
        <v>0</v>
      </c>
      <c r="J143" s="49">
        <v>1</v>
      </c>
      <c r="K143" s="49"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5"/>
      <c r="AA143" s="33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50" t="s">
        <v>107</v>
      </c>
      <c r="AM143" s="34"/>
      <c r="AN143" s="35"/>
    </row>
    <row r="144" spans="3:40" ht="18.75" x14ac:dyDescent="0.3">
      <c r="C144" s="33"/>
      <c r="D144" s="49">
        <v>0</v>
      </c>
      <c r="E144" s="49">
        <v>1</v>
      </c>
      <c r="F144" s="49">
        <v>0</v>
      </c>
      <c r="G144" s="49">
        <v>1</v>
      </c>
      <c r="H144" s="49">
        <v>1</v>
      </c>
      <c r="I144" s="49">
        <v>0</v>
      </c>
      <c r="J144" s="49">
        <v>1</v>
      </c>
      <c r="K144" s="49">
        <v>1</v>
      </c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5"/>
      <c r="AA144" s="33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50" t="s">
        <v>108</v>
      </c>
      <c r="AM144" s="34"/>
      <c r="AN144" s="35"/>
    </row>
    <row r="145" spans="3:40" ht="18.75" x14ac:dyDescent="0.3">
      <c r="C145" s="33"/>
      <c r="D145" s="49">
        <v>0</v>
      </c>
      <c r="E145" s="49">
        <v>1</v>
      </c>
      <c r="F145" s="49">
        <v>0</v>
      </c>
      <c r="G145" s="49">
        <v>1</v>
      </c>
      <c r="H145" s="49">
        <v>1</v>
      </c>
      <c r="I145" s="49">
        <v>1</v>
      </c>
      <c r="J145" s="49">
        <v>0</v>
      </c>
      <c r="K145" s="49">
        <v>0</v>
      </c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5"/>
      <c r="AA145" s="33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50" t="s">
        <v>109</v>
      </c>
      <c r="AM145" s="34"/>
      <c r="AN145" s="35"/>
    </row>
    <row r="146" spans="3:40" ht="18.75" x14ac:dyDescent="0.3">
      <c r="C146" s="33"/>
      <c r="D146" s="49">
        <v>0</v>
      </c>
      <c r="E146" s="49">
        <v>1</v>
      </c>
      <c r="F146" s="49">
        <v>0</v>
      </c>
      <c r="G146" s="49">
        <v>1</v>
      </c>
      <c r="H146" s="49">
        <v>1</v>
      </c>
      <c r="I146" s="49">
        <v>1</v>
      </c>
      <c r="J146" s="49">
        <v>0</v>
      </c>
      <c r="K146" s="49">
        <v>1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5"/>
      <c r="AA146" s="33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50" t="s">
        <v>110</v>
      </c>
      <c r="AM146" s="34"/>
      <c r="AN146" s="35"/>
    </row>
    <row r="147" spans="3:40" ht="18.75" x14ac:dyDescent="0.3">
      <c r="C147" s="33"/>
      <c r="D147" s="49">
        <v>0</v>
      </c>
      <c r="E147" s="49">
        <v>1</v>
      </c>
      <c r="F147" s="49">
        <v>0</v>
      </c>
      <c r="G147" s="49">
        <v>1</v>
      </c>
      <c r="H147" s="49">
        <v>1</v>
      </c>
      <c r="I147" s="49">
        <v>1</v>
      </c>
      <c r="J147" s="49">
        <v>1</v>
      </c>
      <c r="K147" s="49">
        <v>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5"/>
      <c r="AA147" s="33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50" t="s">
        <v>111</v>
      </c>
      <c r="AM147" s="34"/>
      <c r="AN147" s="35"/>
    </row>
    <row r="148" spans="3:40" ht="18.75" x14ac:dyDescent="0.3">
      <c r="C148" s="33"/>
      <c r="D148" s="49">
        <v>0</v>
      </c>
      <c r="E148" s="49">
        <v>1</v>
      </c>
      <c r="F148" s="49">
        <v>0</v>
      </c>
      <c r="G148" s="49">
        <v>1</v>
      </c>
      <c r="H148" s="49">
        <v>1</v>
      </c>
      <c r="I148" s="49">
        <v>1</v>
      </c>
      <c r="J148" s="49">
        <v>1</v>
      </c>
      <c r="K148" s="49">
        <v>1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5"/>
      <c r="AA148" s="33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50" t="s">
        <v>112</v>
      </c>
      <c r="AM148" s="34"/>
      <c r="AN148" s="35"/>
    </row>
    <row r="149" spans="3:40" ht="18.75" x14ac:dyDescent="0.3">
      <c r="C149" s="33"/>
      <c r="D149" s="49">
        <v>0</v>
      </c>
      <c r="E149" s="49">
        <v>1</v>
      </c>
      <c r="F149" s="49">
        <v>1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5"/>
      <c r="AA149" s="33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50" t="s">
        <v>113</v>
      </c>
      <c r="AM149" s="34"/>
      <c r="AN149" s="35"/>
    </row>
    <row r="150" spans="3:40" ht="18.75" x14ac:dyDescent="0.3">
      <c r="C150" s="33"/>
      <c r="D150" s="49">
        <v>0</v>
      </c>
      <c r="E150" s="49">
        <v>1</v>
      </c>
      <c r="F150" s="49">
        <v>1</v>
      </c>
      <c r="G150" s="49">
        <v>0</v>
      </c>
      <c r="H150" s="49">
        <v>0</v>
      </c>
      <c r="I150" s="49">
        <v>0</v>
      </c>
      <c r="J150" s="49">
        <v>0</v>
      </c>
      <c r="K150" s="49">
        <v>1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5"/>
      <c r="AA150" s="33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50" t="s">
        <v>114</v>
      </c>
      <c r="AM150" s="34"/>
      <c r="AN150" s="35"/>
    </row>
    <row r="151" spans="3:40" ht="18.75" x14ac:dyDescent="0.3">
      <c r="C151" s="33"/>
      <c r="D151" s="49">
        <v>0</v>
      </c>
      <c r="E151" s="49">
        <v>1</v>
      </c>
      <c r="F151" s="49">
        <v>1</v>
      </c>
      <c r="G151" s="49">
        <v>0</v>
      </c>
      <c r="H151" s="49">
        <v>0</v>
      </c>
      <c r="I151" s="49">
        <v>0</v>
      </c>
      <c r="J151" s="49">
        <v>1</v>
      </c>
      <c r="K151" s="49">
        <v>0</v>
      </c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5"/>
      <c r="AA151" s="33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50" t="s">
        <v>115</v>
      </c>
      <c r="AM151" s="34"/>
      <c r="AN151" s="35"/>
    </row>
    <row r="152" spans="3:40" ht="18.75" x14ac:dyDescent="0.3">
      <c r="C152" s="33"/>
      <c r="D152" s="49">
        <v>0</v>
      </c>
      <c r="E152" s="49">
        <v>1</v>
      </c>
      <c r="F152" s="49">
        <v>1</v>
      </c>
      <c r="G152" s="49">
        <v>0</v>
      </c>
      <c r="H152" s="49">
        <v>0</v>
      </c>
      <c r="I152" s="49">
        <v>0</v>
      </c>
      <c r="J152" s="49">
        <v>1</v>
      </c>
      <c r="K152" s="49">
        <v>1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5"/>
      <c r="AA152" s="33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50" t="s">
        <v>116</v>
      </c>
      <c r="AM152" s="34"/>
      <c r="AN152" s="35"/>
    </row>
    <row r="153" spans="3:40" ht="18.75" x14ac:dyDescent="0.3">
      <c r="C153" s="33"/>
      <c r="D153" s="49">
        <v>0</v>
      </c>
      <c r="E153" s="49">
        <v>1</v>
      </c>
      <c r="F153" s="49">
        <v>1</v>
      </c>
      <c r="G153" s="49">
        <v>0</v>
      </c>
      <c r="H153" s="49">
        <v>0</v>
      </c>
      <c r="I153" s="49">
        <v>1</v>
      </c>
      <c r="J153" s="49">
        <v>0</v>
      </c>
      <c r="K153" s="49"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5"/>
      <c r="AA153" s="33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50" t="s">
        <v>117</v>
      </c>
      <c r="AM153" s="34"/>
      <c r="AN153" s="35"/>
    </row>
    <row r="154" spans="3:40" ht="18.75" x14ac:dyDescent="0.3">
      <c r="C154" s="33"/>
      <c r="D154" s="49">
        <v>0</v>
      </c>
      <c r="E154" s="49">
        <v>1</v>
      </c>
      <c r="F154" s="49">
        <v>1</v>
      </c>
      <c r="G154" s="49">
        <v>0</v>
      </c>
      <c r="H154" s="49">
        <v>0</v>
      </c>
      <c r="I154" s="49">
        <v>1</v>
      </c>
      <c r="J154" s="49">
        <v>0</v>
      </c>
      <c r="K154" s="49">
        <v>1</v>
      </c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5"/>
      <c r="AA154" s="33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50" t="s">
        <v>118</v>
      </c>
      <c r="AM154" s="34"/>
      <c r="AN154" s="35"/>
    </row>
    <row r="155" spans="3:40" ht="18.75" x14ac:dyDescent="0.3">
      <c r="C155" s="33"/>
      <c r="D155" s="49">
        <v>0</v>
      </c>
      <c r="E155" s="49">
        <v>1</v>
      </c>
      <c r="F155" s="49">
        <v>1</v>
      </c>
      <c r="G155" s="49">
        <v>0</v>
      </c>
      <c r="H155" s="49">
        <v>0</v>
      </c>
      <c r="I155" s="49">
        <v>1</v>
      </c>
      <c r="J155" s="49">
        <v>1</v>
      </c>
      <c r="K155" s="49">
        <v>0</v>
      </c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/>
      <c r="AA155" s="33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50" t="s">
        <v>119</v>
      </c>
      <c r="AM155" s="34"/>
      <c r="AN155" s="35"/>
    </row>
    <row r="156" spans="3:40" ht="18.75" x14ac:dyDescent="0.3">
      <c r="C156" s="33"/>
      <c r="D156" s="49">
        <v>0</v>
      </c>
      <c r="E156" s="49">
        <v>1</v>
      </c>
      <c r="F156" s="49">
        <v>1</v>
      </c>
      <c r="G156" s="49">
        <v>0</v>
      </c>
      <c r="H156" s="49">
        <v>0</v>
      </c>
      <c r="I156" s="49">
        <v>1</v>
      </c>
      <c r="J156" s="49">
        <v>1</v>
      </c>
      <c r="K156" s="49">
        <v>1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5"/>
      <c r="AA156" s="33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50" t="s">
        <v>120</v>
      </c>
      <c r="AM156" s="34"/>
      <c r="AN156" s="35"/>
    </row>
    <row r="157" spans="3:40" ht="18.75" x14ac:dyDescent="0.3">
      <c r="C157" s="33"/>
      <c r="D157" s="49">
        <v>0</v>
      </c>
      <c r="E157" s="49">
        <v>1</v>
      </c>
      <c r="F157" s="49">
        <v>1</v>
      </c>
      <c r="G157" s="49">
        <v>0</v>
      </c>
      <c r="H157" s="49">
        <v>1</v>
      </c>
      <c r="I157" s="49">
        <v>0</v>
      </c>
      <c r="J157" s="49">
        <v>0</v>
      </c>
      <c r="K157" s="49">
        <v>0</v>
      </c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5"/>
      <c r="AA157" s="33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50" t="s">
        <v>121</v>
      </c>
      <c r="AM157" s="34"/>
      <c r="AN157" s="35"/>
    </row>
    <row r="158" spans="3:40" ht="18.75" x14ac:dyDescent="0.3">
      <c r="C158" s="33"/>
      <c r="D158" s="49">
        <v>0</v>
      </c>
      <c r="E158" s="49">
        <v>1</v>
      </c>
      <c r="F158" s="49">
        <v>1</v>
      </c>
      <c r="G158" s="49">
        <v>0</v>
      </c>
      <c r="H158" s="49">
        <v>1</v>
      </c>
      <c r="I158" s="49">
        <v>0</v>
      </c>
      <c r="J158" s="49">
        <v>0</v>
      </c>
      <c r="K158" s="49">
        <v>1</v>
      </c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5"/>
      <c r="AA158" s="33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50" t="s">
        <v>122</v>
      </c>
      <c r="AM158" s="34"/>
      <c r="AN158" s="35"/>
    </row>
    <row r="159" spans="3:40" ht="18.75" x14ac:dyDescent="0.3">
      <c r="C159" s="33"/>
      <c r="D159" s="49">
        <v>0</v>
      </c>
      <c r="E159" s="49">
        <v>1</v>
      </c>
      <c r="F159" s="49">
        <v>1</v>
      </c>
      <c r="G159" s="49">
        <v>0</v>
      </c>
      <c r="H159" s="49">
        <v>1</v>
      </c>
      <c r="I159" s="49">
        <v>0</v>
      </c>
      <c r="J159" s="49">
        <v>1</v>
      </c>
      <c r="K159" s="49">
        <v>0</v>
      </c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5"/>
      <c r="AA159" s="33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50" t="s">
        <v>123</v>
      </c>
      <c r="AM159" s="34"/>
      <c r="AN159" s="35"/>
    </row>
    <row r="160" spans="3:40" ht="18.75" x14ac:dyDescent="0.3">
      <c r="C160" s="33"/>
      <c r="D160" s="49">
        <v>0</v>
      </c>
      <c r="E160" s="49">
        <v>1</v>
      </c>
      <c r="F160" s="49">
        <v>1</v>
      </c>
      <c r="G160" s="49">
        <v>0</v>
      </c>
      <c r="H160" s="49">
        <v>1</v>
      </c>
      <c r="I160" s="49">
        <v>0</v>
      </c>
      <c r="J160" s="49">
        <v>1</v>
      </c>
      <c r="K160" s="49">
        <v>1</v>
      </c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5"/>
      <c r="AA160" s="33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50" t="s">
        <v>124</v>
      </c>
      <c r="AM160" s="34"/>
      <c r="AN160" s="35"/>
    </row>
    <row r="161" spans="3:40" ht="18.75" x14ac:dyDescent="0.3">
      <c r="C161" s="33"/>
      <c r="D161" s="49">
        <v>0</v>
      </c>
      <c r="E161" s="49">
        <v>1</v>
      </c>
      <c r="F161" s="49">
        <v>1</v>
      </c>
      <c r="G161" s="49">
        <v>0</v>
      </c>
      <c r="H161" s="49">
        <v>1</v>
      </c>
      <c r="I161" s="49">
        <v>1</v>
      </c>
      <c r="J161" s="49">
        <v>0</v>
      </c>
      <c r="K161" s="49">
        <v>0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5"/>
      <c r="AA161" s="33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50" t="s">
        <v>125</v>
      </c>
      <c r="AM161" s="34"/>
      <c r="AN161" s="35"/>
    </row>
    <row r="162" spans="3:40" ht="18.75" x14ac:dyDescent="0.3">
      <c r="C162" s="33"/>
      <c r="D162" s="49">
        <v>0</v>
      </c>
      <c r="E162" s="49">
        <v>1</v>
      </c>
      <c r="F162" s="49">
        <v>1</v>
      </c>
      <c r="G162" s="49">
        <v>0</v>
      </c>
      <c r="H162" s="49">
        <v>1</v>
      </c>
      <c r="I162" s="49">
        <v>1</v>
      </c>
      <c r="J162" s="49">
        <v>0</v>
      </c>
      <c r="K162" s="49">
        <v>1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5"/>
      <c r="AA162" s="33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50" t="s">
        <v>126</v>
      </c>
      <c r="AM162" s="34"/>
      <c r="AN162" s="35"/>
    </row>
    <row r="163" spans="3:40" ht="18.75" x14ac:dyDescent="0.3">
      <c r="C163" s="33"/>
      <c r="D163" s="49">
        <v>0</v>
      </c>
      <c r="E163" s="49">
        <v>1</v>
      </c>
      <c r="F163" s="49">
        <v>1</v>
      </c>
      <c r="G163" s="49">
        <v>0</v>
      </c>
      <c r="H163" s="49">
        <v>1</v>
      </c>
      <c r="I163" s="49">
        <v>1</v>
      </c>
      <c r="J163" s="49">
        <v>1</v>
      </c>
      <c r="K163" s="49">
        <v>0</v>
      </c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5"/>
      <c r="AA163" s="33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50" t="s">
        <v>127</v>
      </c>
      <c r="AM163" s="34"/>
      <c r="AN163" s="35"/>
    </row>
    <row r="164" spans="3:40" ht="18.75" x14ac:dyDescent="0.3">
      <c r="C164" s="33"/>
      <c r="D164" s="49">
        <v>0</v>
      </c>
      <c r="E164" s="49">
        <v>1</v>
      </c>
      <c r="F164" s="49">
        <v>1</v>
      </c>
      <c r="G164" s="49">
        <v>0</v>
      </c>
      <c r="H164" s="49">
        <v>1</v>
      </c>
      <c r="I164" s="49">
        <v>1</v>
      </c>
      <c r="J164" s="49">
        <v>1</v>
      </c>
      <c r="K164" s="49">
        <v>1</v>
      </c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5"/>
      <c r="AA164" s="33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50" t="s">
        <v>128</v>
      </c>
      <c r="AM164" s="34"/>
      <c r="AN164" s="35"/>
    </row>
    <row r="165" spans="3:40" ht="18.75" x14ac:dyDescent="0.3">
      <c r="C165" s="33"/>
      <c r="D165" s="49">
        <v>0</v>
      </c>
      <c r="E165" s="49">
        <v>1</v>
      </c>
      <c r="F165" s="49">
        <v>1</v>
      </c>
      <c r="G165" s="49">
        <v>1</v>
      </c>
      <c r="H165" s="49">
        <v>0</v>
      </c>
      <c r="I165" s="49">
        <v>0</v>
      </c>
      <c r="J165" s="49">
        <v>0</v>
      </c>
      <c r="K165" s="49">
        <v>0</v>
      </c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5"/>
      <c r="AA165" s="33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50" t="s">
        <v>129</v>
      </c>
      <c r="AM165" s="34"/>
      <c r="AN165" s="35"/>
    </row>
    <row r="166" spans="3:40" ht="18.75" x14ac:dyDescent="0.3">
      <c r="C166" s="33"/>
      <c r="D166" s="49">
        <v>0</v>
      </c>
      <c r="E166" s="49">
        <v>1</v>
      </c>
      <c r="F166" s="49">
        <v>1</v>
      </c>
      <c r="G166" s="49">
        <v>1</v>
      </c>
      <c r="H166" s="49">
        <v>0</v>
      </c>
      <c r="I166" s="49">
        <v>0</v>
      </c>
      <c r="J166" s="49">
        <v>0</v>
      </c>
      <c r="K166" s="49">
        <v>1</v>
      </c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5"/>
      <c r="AA166" s="33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50" t="s">
        <v>130</v>
      </c>
      <c r="AM166" s="34"/>
      <c r="AN166" s="35"/>
    </row>
    <row r="167" spans="3:40" ht="18.75" x14ac:dyDescent="0.3">
      <c r="C167" s="33"/>
      <c r="D167" s="49">
        <v>0</v>
      </c>
      <c r="E167" s="49">
        <v>1</v>
      </c>
      <c r="F167" s="49">
        <v>1</v>
      </c>
      <c r="G167" s="49">
        <v>1</v>
      </c>
      <c r="H167" s="49">
        <v>0</v>
      </c>
      <c r="I167" s="49">
        <v>0</v>
      </c>
      <c r="J167" s="49">
        <v>1</v>
      </c>
      <c r="K167" s="49">
        <v>0</v>
      </c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5"/>
      <c r="AA167" s="33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50" t="s">
        <v>131</v>
      </c>
      <c r="AM167" s="34"/>
      <c r="AN167" s="35"/>
    </row>
    <row r="168" spans="3:40" ht="18.75" x14ac:dyDescent="0.3">
      <c r="C168" s="33"/>
      <c r="D168" s="49">
        <v>0</v>
      </c>
      <c r="E168" s="49">
        <v>1</v>
      </c>
      <c r="F168" s="49">
        <v>1</v>
      </c>
      <c r="G168" s="49">
        <v>1</v>
      </c>
      <c r="H168" s="49">
        <v>0</v>
      </c>
      <c r="I168" s="49">
        <v>0</v>
      </c>
      <c r="J168" s="49">
        <v>1</v>
      </c>
      <c r="K168" s="49">
        <v>1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5"/>
      <c r="AA168" s="33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50" t="s">
        <v>132</v>
      </c>
      <c r="AM168" s="34"/>
      <c r="AN168" s="35"/>
    </row>
    <row r="169" spans="3:40" ht="18.75" x14ac:dyDescent="0.3">
      <c r="C169" s="33"/>
      <c r="D169" s="49">
        <v>0</v>
      </c>
      <c r="E169" s="49">
        <v>1</v>
      </c>
      <c r="F169" s="49">
        <v>1</v>
      </c>
      <c r="G169" s="49">
        <v>1</v>
      </c>
      <c r="H169" s="49">
        <v>0</v>
      </c>
      <c r="I169" s="49">
        <v>1</v>
      </c>
      <c r="J169" s="49">
        <v>0</v>
      </c>
      <c r="K169" s="49">
        <v>0</v>
      </c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5"/>
      <c r="AA169" s="33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50" t="s">
        <v>133</v>
      </c>
      <c r="AM169" s="34"/>
      <c r="AN169" s="35"/>
    </row>
    <row r="170" spans="3:40" ht="18.75" x14ac:dyDescent="0.3">
      <c r="C170" s="33"/>
      <c r="D170" s="49">
        <v>0</v>
      </c>
      <c r="E170" s="49">
        <v>1</v>
      </c>
      <c r="F170" s="49">
        <v>1</v>
      </c>
      <c r="G170" s="49">
        <v>1</v>
      </c>
      <c r="H170" s="49">
        <v>0</v>
      </c>
      <c r="I170" s="49">
        <v>1</v>
      </c>
      <c r="J170" s="49">
        <v>0</v>
      </c>
      <c r="K170" s="49">
        <v>1</v>
      </c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5"/>
      <c r="AA170" s="33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50" t="s">
        <v>134</v>
      </c>
      <c r="AM170" s="34"/>
      <c r="AN170" s="35"/>
    </row>
    <row r="171" spans="3:40" ht="18.75" x14ac:dyDescent="0.3">
      <c r="C171" s="33"/>
      <c r="D171" s="49">
        <v>0</v>
      </c>
      <c r="E171" s="49">
        <v>1</v>
      </c>
      <c r="F171" s="49">
        <v>1</v>
      </c>
      <c r="G171" s="49">
        <v>1</v>
      </c>
      <c r="H171" s="49">
        <v>0</v>
      </c>
      <c r="I171" s="49">
        <v>1</v>
      </c>
      <c r="J171" s="49">
        <v>1</v>
      </c>
      <c r="K171" s="49">
        <v>0</v>
      </c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5"/>
      <c r="AA171" s="33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50" t="s">
        <v>135</v>
      </c>
      <c r="AM171" s="34"/>
      <c r="AN171" s="35"/>
    </row>
    <row r="172" spans="3:40" ht="18.75" x14ac:dyDescent="0.3">
      <c r="C172" s="33"/>
      <c r="D172" s="49">
        <v>0</v>
      </c>
      <c r="E172" s="49">
        <v>1</v>
      </c>
      <c r="F172" s="49">
        <v>1</v>
      </c>
      <c r="G172" s="49">
        <v>1</v>
      </c>
      <c r="H172" s="49">
        <v>0</v>
      </c>
      <c r="I172" s="49">
        <v>1</v>
      </c>
      <c r="J172" s="49">
        <v>1</v>
      </c>
      <c r="K172" s="49">
        <v>1</v>
      </c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5"/>
      <c r="AA172" s="33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50" t="s">
        <v>136</v>
      </c>
      <c r="AM172" s="34"/>
      <c r="AN172" s="35"/>
    </row>
    <row r="173" spans="3:40" ht="18.75" x14ac:dyDescent="0.3">
      <c r="C173" s="33"/>
      <c r="D173" s="49">
        <v>0</v>
      </c>
      <c r="E173" s="49">
        <v>1</v>
      </c>
      <c r="F173" s="49">
        <v>1</v>
      </c>
      <c r="G173" s="49">
        <v>1</v>
      </c>
      <c r="H173" s="49">
        <v>1</v>
      </c>
      <c r="I173" s="49">
        <v>0</v>
      </c>
      <c r="J173" s="49">
        <v>0</v>
      </c>
      <c r="K173" s="49">
        <v>0</v>
      </c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5"/>
      <c r="AA173" s="33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50" t="s">
        <v>137</v>
      </c>
      <c r="AM173" s="34"/>
      <c r="AN173" s="35"/>
    </row>
    <row r="174" spans="3:40" ht="18.75" x14ac:dyDescent="0.3">
      <c r="C174" s="33"/>
      <c r="D174" s="49">
        <v>0</v>
      </c>
      <c r="E174" s="49">
        <v>1</v>
      </c>
      <c r="F174" s="49">
        <v>1</v>
      </c>
      <c r="G174" s="49">
        <v>1</v>
      </c>
      <c r="H174" s="49">
        <v>1</v>
      </c>
      <c r="I174" s="49">
        <v>0</v>
      </c>
      <c r="J174" s="49">
        <v>0</v>
      </c>
      <c r="K174" s="49">
        <v>1</v>
      </c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5"/>
      <c r="AA174" s="33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50" t="s">
        <v>138</v>
      </c>
      <c r="AM174" s="34"/>
      <c r="AN174" s="35"/>
    </row>
    <row r="175" spans="3:40" ht="18.75" x14ac:dyDescent="0.3">
      <c r="C175" s="33"/>
      <c r="D175" s="49">
        <v>0</v>
      </c>
      <c r="E175" s="49">
        <v>1</v>
      </c>
      <c r="F175" s="49">
        <v>1</v>
      </c>
      <c r="G175" s="49">
        <v>1</v>
      </c>
      <c r="H175" s="49">
        <v>1</v>
      </c>
      <c r="I175" s="49">
        <v>0</v>
      </c>
      <c r="J175" s="49">
        <v>1</v>
      </c>
      <c r="K175" s="49">
        <v>0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5"/>
      <c r="AA175" s="33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50" t="s">
        <v>139</v>
      </c>
      <c r="AM175" s="34"/>
      <c r="AN175" s="35"/>
    </row>
    <row r="176" spans="3:40" ht="18.75" x14ac:dyDescent="0.3">
      <c r="C176" s="33"/>
      <c r="D176" s="49">
        <v>0</v>
      </c>
      <c r="E176" s="49">
        <v>1</v>
      </c>
      <c r="F176" s="49">
        <v>1</v>
      </c>
      <c r="G176" s="49">
        <v>1</v>
      </c>
      <c r="H176" s="49">
        <v>1</v>
      </c>
      <c r="I176" s="49">
        <v>0</v>
      </c>
      <c r="J176" s="49">
        <v>1</v>
      </c>
      <c r="K176" s="49">
        <v>1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5"/>
      <c r="AA176" s="33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50" t="s">
        <v>140</v>
      </c>
      <c r="AM176" s="34"/>
      <c r="AN176" s="35"/>
    </row>
    <row r="177" spans="3:40" ht="18.75" x14ac:dyDescent="0.3">
      <c r="C177" s="33"/>
      <c r="D177" s="49">
        <v>0</v>
      </c>
      <c r="E177" s="49">
        <v>1</v>
      </c>
      <c r="F177" s="49">
        <v>1</v>
      </c>
      <c r="G177" s="49">
        <v>1</v>
      </c>
      <c r="H177" s="49">
        <v>1</v>
      </c>
      <c r="I177" s="49">
        <v>1</v>
      </c>
      <c r="J177" s="49">
        <v>0</v>
      </c>
      <c r="K177" s="49">
        <v>0</v>
      </c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5"/>
      <c r="AA177" s="33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50" t="s">
        <v>141</v>
      </c>
      <c r="AM177" s="34"/>
      <c r="AN177" s="35"/>
    </row>
    <row r="178" spans="3:40" ht="18.75" x14ac:dyDescent="0.3">
      <c r="C178" s="33"/>
      <c r="D178" s="49">
        <v>0</v>
      </c>
      <c r="E178" s="49">
        <v>1</v>
      </c>
      <c r="F178" s="49">
        <v>1</v>
      </c>
      <c r="G178" s="49">
        <v>1</v>
      </c>
      <c r="H178" s="49">
        <v>1</v>
      </c>
      <c r="I178" s="49">
        <v>1</v>
      </c>
      <c r="J178" s="49">
        <v>0</v>
      </c>
      <c r="K178" s="49">
        <v>1</v>
      </c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5"/>
      <c r="AA178" s="33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50" t="s">
        <v>142</v>
      </c>
      <c r="AM178" s="34"/>
      <c r="AN178" s="35"/>
    </row>
    <row r="179" spans="3:40" ht="18.75" x14ac:dyDescent="0.3">
      <c r="C179" s="33"/>
      <c r="D179" s="49">
        <v>0</v>
      </c>
      <c r="E179" s="49">
        <v>1</v>
      </c>
      <c r="F179" s="49">
        <v>1</v>
      </c>
      <c r="G179" s="49">
        <v>1</v>
      </c>
      <c r="H179" s="49">
        <v>1</v>
      </c>
      <c r="I179" s="49">
        <v>1</v>
      </c>
      <c r="J179" s="49">
        <v>1</v>
      </c>
      <c r="K179" s="49">
        <v>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5"/>
      <c r="AA179" s="33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50" t="s">
        <v>143</v>
      </c>
      <c r="AM179" s="34"/>
      <c r="AN179" s="35"/>
    </row>
    <row r="180" spans="3:40" ht="18.75" x14ac:dyDescent="0.3">
      <c r="C180" s="33"/>
      <c r="D180" s="49">
        <v>0</v>
      </c>
      <c r="E180" s="49">
        <v>1</v>
      </c>
      <c r="F180" s="49">
        <v>1</v>
      </c>
      <c r="G180" s="49">
        <v>1</v>
      </c>
      <c r="H180" s="49">
        <v>1</v>
      </c>
      <c r="I180" s="49">
        <v>1</v>
      </c>
      <c r="J180" s="49">
        <v>1</v>
      </c>
      <c r="K180" s="49">
        <v>1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5"/>
      <c r="AA180" s="33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50" t="s">
        <v>144</v>
      </c>
      <c r="AM180" s="34"/>
      <c r="AN180" s="35"/>
    </row>
    <row r="181" spans="3:40" ht="18.75" x14ac:dyDescent="0.3">
      <c r="C181" s="33"/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5"/>
      <c r="AA181" s="33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50" t="s">
        <v>145</v>
      </c>
      <c r="AM181" s="34"/>
      <c r="AN181" s="35"/>
    </row>
    <row r="182" spans="3:40" ht="18.75" x14ac:dyDescent="0.3">
      <c r="C182" s="33"/>
      <c r="D182" s="49">
        <v>1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1</v>
      </c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5"/>
      <c r="AA182" s="33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50" t="s">
        <v>146</v>
      </c>
      <c r="AM182" s="34"/>
      <c r="AN182" s="35"/>
    </row>
    <row r="183" spans="3:40" ht="18.75" x14ac:dyDescent="0.3">
      <c r="C183" s="33"/>
      <c r="D183" s="49">
        <v>1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1</v>
      </c>
      <c r="K183" s="49">
        <v>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5"/>
      <c r="AA183" s="33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50" t="s">
        <v>147</v>
      </c>
      <c r="AM183" s="34"/>
      <c r="AN183" s="35"/>
    </row>
    <row r="184" spans="3:40" ht="18.75" x14ac:dyDescent="0.3">
      <c r="C184" s="33"/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1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5"/>
      <c r="AA184" s="33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50" t="s">
        <v>148</v>
      </c>
      <c r="AM184" s="34"/>
      <c r="AN184" s="35"/>
    </row>
    <row r="185" spans="3:40" ht="18.75" x14ac:dyDescent="0.3">
      <c r="C185" s="33"/>
      <c r="D185" s="49">
        <v>1</v>
      </c>
      <c r="E185" s="49">
        <v>0</v>
      </c>
      <c r="F185" s="49">
        <v>0</v>
      </c>
      <c r="G185" s="49">
        <v>0</v>
      </c>
      <c r="H185" s="49">
        <v>0</v>
      </c>
      <c r="I185" s="49">
        <v>1</v>
      </c>
      <c r="J185" s="49">
        <v>0</v>
      </c>
      <c r="K185" s="49">
        <v>0</v>
      </c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5"/>
      <c r="AA185" s="33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50" t="s">
        <v>149</v>
      </c>
      <c r="AM185" s="34"/>
      <c r="AN185" s="35"/>
    </row>
    <row r="186" spans="3:40" ht="18.75" x14ac:dyDescent="0.3">
      <c r="C186" s="33"/>
      <c r="D186" s="49">
        <v>1</v>
      </c>
      <c r="E186" s="49">
        <v>0</v>
      </c>
      <c r="F186" s="49">
        <v>0</v>
      </c>
      <c r="G186" s="49">
        <v>0</v>
      </c>
      <c r="H186" s="49">
        <v>0</v>
      </c>
      <c r="I186" s="49">
        <v>1</v>
      </c>
      <c r="J186" s="49">
        <v>0</v>
      </c>
      <c r="K186" s="49">
        <v>1</v>
      </c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5"/>
      <c r="AA186" s="33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50" t="s">
        <v>150</v>
      </c>
      <c r="AM186" s="34"/>
      <c r="AN186" s="35"/>
    </row>
    <row r="187" spans="3:40" ht="18.75" x14ac:dyDescent="0.3">
      <c r="C187" s="33"/>
      <c r="D187" s="49">
        <v>1</v>
      </c>
      <c r="E187" s="49">
        <v>0</v>
      </c>
      <c r="F187" s="49">
        <v>0</v>
      </c>
      <c r="G187" s="49">
        <v>0</v>
      </c>
      <c r="H187" s="49">
        <v>0</v>
      </c>
      <c r="I187" s="49">
        <v>1</v>
      </c>
      <c r="J187" s="49">
        <v>1</v>
      </c>
      <c r="K187" s="49">
        <v>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5"/>
      <c r="AA187" s="33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50" t="s">
        <v>151</v>
      </c>
      <c r="AM187" s="34"/>
      <c r="AN187" s="35"/>
    </row>
    <row r="188" spans="3:40" ht="18.75" x14ac:dyDescent="0.3">
      <c r="C188" s="33"/>
      <c r="D188" s="49">
        <v>1</v>
      </c>
      <c r="E188" s="49">
        <v>0</v>
      </c>
      <c r="F188" s="49">
        <v>0</v>
      </c>
      <c r="G188" s="49">
        <v>0</v>
      </c>
      <c r="H188" s="49">
        <v>0</v>
      </c>
      <c r="I188" s="49">
        <v>1</v>
      </c>
      <c r="J188" s="49">
        <v>1</v>
      </c>
      <c r="K188" s="49">
        <v>1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/>
      <c r="AA188" s="33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50" t="s">
        <v>152</v>
      </c>
      <c r="AM188" s="34"/>
      <c r="AN188" s="35"/>
    </row>
    <row r="189" spans="3:40" ht="18.75" x14ac:dyDescent="0.3">
      <c r="C189" s="33"/>
      <c r="D189" s="49">
        <v>1</v>
      </c>
      <c r="E189" s="49">
        <v>0</v>
      </c>
      <c r="F189" s="49">
        <v>0</v>
      </c>
      <c r="G189" s="49">
        <v>0</v>
      </c>
      <c r="H189" s="49">
        <v>1</v>
      </c>
      <c r="I189" s="49">
        <v>0</v>
      </c>
      <c r="J189" s="49">
        <v>0</v>
      </c>
      <c r="K189" s="49">
        <v>0</v>
      </c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5"/>
      <c r="AA189" s="33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50" t="s">
        <v>153</v>
      </c>
      <c r="AM189" s="34"/>
      <c r="AN189" s="35"/>
    </row>
    <row r="190" spans="3:40" ht="18.75" x14ac:dyDescent="0.3">
      <c r="C190" s="33"/>
      <c r="D190" s="49">
        <v>1</v>
      </c>
      <c r="E190" s="49">
        <v>0</v>
      </c>
      <c r="F190" s="49">
        <v>0</v>
      </c>
      <c r="G190" s="49">
        <v>0</v>
      </c>
      <c r="H190" s="49">
        <v>1</v>
      </c>
      <c r="I190" s="49">
        <v>0</v>
      </c>
      <c r="J190" s="49">
        <v>0</v>
      </c>
      <c r="K190" s="49">
        <v>1</v>
      </c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5"/>
      <c r="AA190" s="33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50" t="s">
        <v>154</v>
      </c>
      <c r="AM190" s="34"/>
      <c r="AN190" s="35"/>
    </row>
    <row r="191" spans="3:40" ht="18.75" x14ac:dyDescent="0.3">
      <c r="C191" s="33"/>
      <c r="D191" s="49">
        <v>1</v>
      </c>
      <c r="E191" s="49">
        <v>0</v>
      </c>
      <c r="F191" s="49">
        <v>0</v>
      </c>
      <c r="G191" s="49">
        <v>0</v>
      </c>
      <c r="H191" s="49">
        <v>1</v>
      </c>
      <c r="I191" s="49">
        <v>0</v>
      </c>
      <c r="J191" s="49">
        <v>1</v>
      </c>
      <c r="K191" s="49">
        <v>0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5"/>
      <c r="AA191" s="33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50" t="s">
        <v>155</v>
      </c>
      <c r="AM191" s="34"/>
      <c r="AN191" s="35"/>
    </row>
    <row r="192" spans="3:40" ht="18.75" x14ac:dyDescent="0.3">
      <c r="C192" s="33"/>
      <c r="D192" s="49">
        <v>1</v>
      </c>
      <c r="E192" s="49">
        <v>0</v>
      </c>
      <c r="F192" s="49">
        <v>0</v>
      </c>
      <c r="G192" s="49">
        <v>0</v>
      </c>
      <c r="H192" s="49">
        <v>1</v>
      </c>
      <c r="I192" s="49">
        <v>0</v>
      </c>
      <c r="J192" s="49">
        <v>1</v>
      </c>
      <c r="K192" s="49">
        <v>1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5"/>
      <c r="AA192" s="33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50" t="s">
        <v>156</v>
      </c>
      <c r="AM192" s="34"/>
      <c r="AN192" s="35"/>
    </row>
    <row r="193" spans="3:40" ht="18.75" x14ac:dyDescent="0.3">
      <c r="C193" s="33"/>
      <c r="D193" s="49">
        <v>1</v>
      </c>
      <c r="E193" s="49">
        <v>0</v>
      </c>
      <c r="F193" s="49">
        <v>0</v>
      </c>
      <c r="G193" s="49">
        <v>0</v>
      </c>
      <c r="H193" s="49">
        <v>1</v>
      </c>
      <c r="I193" s="49">
        <v>1</v>
      </c>
      <c r="J193" s="49">
        <v>0</v>
      </c>
      <c r="K193" s="49">
        <v>0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5"/>
      <c r="AA193" s="33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50" t="s">
        <v>157</v>
      </c>
      <c r="AM193" s="34"/>
      <c r="AN193" s="35"/>
    </row>
    <row r="194" spans="3:40" ht="18.75" x14ac:dyDescent="0.3">
      <c r="C194" s="33"/>
      <c r="D194" s="49">
        <v>1</v>
      </c>
      <c r="E194" s="49">
        <v>0</v>
      </c>
      <c r="F194" s="49">
        <v>0</v>
      </c>
      <c r="G194" s="49">
        <v>0</v>
      </c>
      <c r="H194" s="49">
        <v>1</v>
      </c>
      <c r="I194" s="49">
        <v>1</v>
      </c>
      <c r="J194" s="49">
        <v>0</v>
      </c>
      <c r="K194" s="49">
        <v>1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5"/>
      <c r="AA194" s="33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50" t="s">
        <v>158</v>
      </c>
      <c r="AM194" s="34"/>
      <c r="AN194" s="35"/>
    </row>
    <row r="195" spans="3:40" ht="18.75" x14ac:dyDescent="0.3">
      <c r="C195" s="33"/>
      <c r="D195" s="49">
        <v>1</v>
      </c>
      <c r="E195" s="49">
        <v>0</v>
      </c>
      <c r="F195" s="49">
        <v>0</v>
      </c>
      <c r="G195" s="49">
        <v>0</v>
      </c>
      <c r="H195" s="49">
        <v>1</v>
      </c>
      <c r="I195" s="49">
        <v>1</v>
      </c>
      <c r="J195" s="49">
        <v>1</v>
      </c>
      <c r="K195" s="49">
        <v>0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5"/>
      <c r="AA195" s="33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50" t="s">
        <v>159</v>
      </c>
      <c r="AM195" s="34"/>
      <c r="AN195" s="35"/>
    </row>
    <row r="196" spans="3:40" ht="18.75" x14ac:dyDescent="0.3">
      <c r="C196" s="33"/>
      <c r="D196" s="49">
        <v>1</v>
      </c>
      <c r="E196" s="49">
        <v>0</v>
      </c>
      <c r="F196" s="49">
        <v>0</v>
      </c>
      <c r="G196" s="49">
        <v>0</v>
      </c>
      <c r="H196" s="49">
        <v>1</v>
      </c>
      <c r="I196" s="49">
        <v>1</v>
      </c>
      <c r="J196" s="49">
        <v>1</v>
      </c>
      <c r="K196" s="49">
        <v>1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5"/>
      <c r="AA196" s="33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50" t="s">
        <v>160</v>
      </c>
      <c r="AM196" s="34"/>
      <c r="AN196" s="35"/>
    </row>
    <row r="197" spans="3:40" ht="18.75" x14ac:dyDescent="0.3">
      <c r="C197" s="33"/>
      <c r="D197" s="49">
        <v>1</v>
      </c>
      <c r="E197" s="49">
        <v>0</v>
      </c>
      <c r="F197" s="49">
        <v>0</v>
      </c>
      <c r="G197" s="49">
        <v>1</v>
      </c>
      <c r="H197" s="49">
        <v>0</v>
      </c>
      <c r="I197" s="49">
        <v>0</v>
      </c>
      <c r="J197" s="49">
        <v>0</v>
      </c>
      <c r="K197" s="49"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5"/>
      <c r="AA197" s="33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50" t="s">
        <v>161</v>
      </c>
      <c r="AM197" s="34"/>
      <c r="AN197" s="35"/>
    </row>
    <row r="198" spans="3:40" ht="18.75" x14ac:dyDescent="0.3">
      <c r="C198" s="33"/>
      <c r="D198" s="49">
        <v>1</v>
      </c>
      <c r="E198" s="49">
        <v>0</v>
      </c>
      <c r="F198" s="49">
        <v>0</v>
      </c>
      <c r="G198" s="49">
        <v>1</v>
      </c>
      <c r="H198" s="49">
        <v>0</v>
      </c>
      <c r="I198" s="49">
        <v>0</v>
      </c>
      <c r="J198" s="49">
        <v>0</v>
      </c>
      <c r="K198" s="49">
        <v>1</v>
      </c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5"/>
      <c r="AA198" s="33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50" t="s">
        <v>162</v>
      </c>
      <c r="AM198" s="34"/>
      <c r="AN198" s="35"/>
    </row>
    <row r="199" spans="3:40" ht="18.75" x14ac:dyDescent="0.3">
      <c r="C199" s="33"/>
      <c r="D199" s="49">
        <v>1</v>
      </c>
      <c r="E199" s="49">
        <v>0</v>
      </c>
      <c r="F199" s="49">
        <v>0</v>
      </c>
      <c r="G199" s="49">
        <v>1</v>
      </c>
      <c r="H199" s="49">
        <v>0</v>
      </c>
      <c r="I199" s="49">
        <v>0</v>
      </c>
      <c r="J199" s="49">
        <v>1</v>
      </c>
      <c r="K199" s="49">
        <v>0</v>
      </c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5"/>
      <c r="AA199" s="33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50" t="s">
        <v>163</v>
      </c>
      <c r="AM199" s="34"/>
      <c r="AN199" s="35"/>
    </row>
    <row r="200" spans="3:40" ht="18.75" x14ac:dyDescent="0.3">
      <c r="C200" s="33"/>
      <c r="D200" s="49">
        <v>1</v>
      </c>
      <c r="E200" s="49">
        <v>0</v>
      </c>
      <c r="F200" s="49">
        <v>0</v>
      </c>
      <c r="G200" s="49">
        <v>1</v>
      </c>
      <c r="H200" s="49">
        <v>0</v>
      </c>
      <c r="I200" s="49">
        <v>0</v>
      </c>
      <c r="J200" s="49">
        <v>1</v>
      </c>
      <c r="K200" s="49">
        <v>1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5"/>
      <c r="AA200" s="33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50" t="s">
        <v>164</v>
      </c>
      <c r="AM200" s="34"/>
      <c r="AN200" s="35"/>
    </row>
    <row r="201" spans="3:40" ht="18.75" x14ac:dyDescent="0.3">
      <c r="C201" s="33"/>
      <c r="D201" s="49">
        <v>1</v>
      </c>
      <c r="E201" s="49">
        <v>0</v>
      </c>
      <c r="F201" s="49">
        <v>0</v>
      </c>
      <c r="G201" s="49">
        <v>1</v>
      </c>
      <c r="H201" s="49">
        <v>0</v>
      </c>
      <c r="I201" s="49">
        <v>1</v>
      </c>
      <c r="J201" s="49">
        <v>0</v>
      </c>
      <c r="K201" s="49">
        <v>0</v>
      </c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5"/>
      <c r="AA201" s="33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50" t="s">
        <v>165</v>
      </c>
      <c r="AM201" s="34"/>
      <c r="AN201" s="35"/>
    </row>
    <row r="202" spans="3:40" ht="18.75" x14ac:dyDescent="0.3">
      <c r="C202" s="33"/>
      <c r="D202" s="49">
        <v>1</v>
      </c>
      <c r="E202" s="49">
        <v>0</v>
      </c>
      <c r="F202" s="49">
        <v>0</v>
      </c>
      <c r="G202" s="49">
        <v>1</v>
      </c>
      <c r="H202" s="49">
        <v>0</v>
      </c>
      <c r="I202" s="49">
        <v>1</v>
      </c>
      <c r="J202" s="49">
        <v>0</v>
      </c>
      <c r="K202" s="49">
        <v>1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5"/>
      <c r="AA202" s="33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50" t="s">
        <v>166</v>
      </c>
      <c r="AM202" s="34"/>
      <c r="AN202" s="35"/>
    </row>
    <row r="203" spans="3:40" ht="18.75" x14ac:dyDescent="0.3">
      <c r="C203" s="33"/>
      <c r="D203" s="49">
        <v>1</v>
      </c>
      <c r="E203" s="49">
        <v>0</v>
      </c>
      <c r="F203" s="49">
        <v>0</v>
      </c>
      <c r="G203" s="49">
        <v>1</v>
      </c>
      <c r="H203" s="49">
        <v>0</v>
      </c>
      <c r="I203" s="49">
        <v>1</v>
      </c>
      <c r="J203" s="49">
        <v>1</v>
      </c>
      <c r="K203" s="49">
        <v>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5"/>
      <c r="AA203" s="33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50" t="s">
        <v>167</v>
      </c>
      <c r="AM203" s="34"/>
      <c r="AN203" s="35"/>
    </row>
    <row r="204" spans="3:40" ht="18.75" x14ac:dyDescent="0.3">
      <c r="C204" s="33"/>
      <c r="D204" s="49">
        <v>1</v>
      </c>
      <c r="E204" s="49">
        <v>0</v>
      </c>
      <c r="F204" s="49">
        <v>0</v>
      </c>
      <c r="G204" s="49">
        <v>1</v>
      </c>
      <c r="H204" s="49">
        <v>0</v>
      </c>
      <c r="I204" s="49">
        <v>1</v>
      </c>
      <c r="J204" s="49">
        <v>1</v>
      </c>
      <c r="K204" s="49">
        <v>1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5"/>
      <c r="AA204" s="33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50" t="s">
        <v>168</v>
      </c>
      <c r="AM204" s="34"/>
      <c r="AN204" s="35"/>
    </row>
    <row r="205" spans="3:40" ht="18.75" x14ac:dyDescent="0.3">
      <c r="C205" s="33"/>
      <c r="D205" s="49">
        <v>1</v>
      </c>
      <c r="E205" s="49">
        <v>0</v>
      </c>
      <c r="F205" s="49">
        <v>0</v>
      </c>
      <c r="G205" s="49">
        <v>1</v>
      </c>
      <c r="H205" s="49">
        <v>1</v>
      </c>
      <c r="I205" s="49">
        <v>0</v>
      </c>
      <c r="J205" s="49">
        <v>0</v>
      </c>
      <c r="K205" s="49">
        <v>0</v>
      </c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5"/>
      <c r="AA205" s="33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50" t="s">
        <v>169</v>
      </c>
      <c r="AM205" s="34"/>
      <c r="AN205" s="35"/>
    </row>
    <row r="206" spans="3:40" ht="18.75" x14ac:dyDescent="0.3">
      <c r="C206" s="33"/>
      <c r="D206" s="49">
        <v>1</v>
      </c>
      <c r="E206" s="49">
        <v>0</v>
      </c>
      <c r="F206" s="49">
        <v>0</v>
      </c>
      <c r="G206" s="49">
        <v>1</v>
      </c>
      <c r="H206" s="49">
        <v>1</v>
      </c>
      <c r="I206" s="49">
        <v>0</v>
      </c>
      <c r="J206" s="49">
        <v>0</v>
      </c>
      <c r="K206" s="49">
        <v>1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5"/>
      <c r="AA206" s="33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50" t="s">
        <v>170</v>
      </c>
      <c r="AM206" s="34"/>
      <c r="AN206" s="35"/>
    </row>
    <row r="207" spans="3:40" ht="18.75" x14ac:dyDescent="0.3">
      <c r="C207" s="33"/>
      <c r="D207" s="49">
        <v>1</v>
      </c>
      <c r="E207" s="49">
        <v>0</v>
      </c>
      <c r="F207" s="49">
        <v>0</v>
      </c>
      <c r="G207" s="49">
        <v>1</v>
      </c>
      <c r="H207" s="49">
        <v>1</v>
      </c>
      <c r="I207" s="49">
        <v>0</v>
      </c>
      <c r="J207" s="49">
        <v>1</v>
      </c>
      <c r="K207" s="49">
        <v>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5"/>
      <c r="AA207" s="33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50" t="s">
        <v>171</v>
      </c>
      <c r="AM207" s="34"/>
      <c r="AN207" s="35"/>
    </row>
    <row r="208" spans="3:40" ht="18.75" x14ac:dyDescent="0.3">
      <c r="C208" s="33"/>
      <c r="D208" s="49">
        <v>1</v>
      </c>
      <c r="E208" s="49">
        <v>0</v>
      </c>
      <c r="F208" s="49">
        <v>0</v>
      </c>
      <c r="G208" s="49">
        <v>1</v>
      </c>
      <c r="H208" s="49">
        <v>1</v>
      </c>
      <c r="I208" s="49">
        <v>0</v>
      </c>
      <c r="J208" s="49">
        <v>1</v>
      </c>
      <c r="K208" s="49">
        <v>1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5"/>
      <c r="AA208" s="33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50" t="s">
        <v>172</v>
      </c>
      <c r="AM208" s="34"/>
      <c r="AN208" s="35"/>
    </row>
    <row r="209" spans="3:40" ht="18.75" x14ac:dyDescent="0.3">
      <c r="C209" s="33"/>
      <c r="D209" s="49">
        <v>1</v>
      </c>
      <c r="E209" s="49">
        <v>0</v>
      </c>
      <c r="F209" s="49">
        <v>0</v>
      </c>
      <c r="G209" s="49">
        <v>1</v>
      </c>
      <c r="H209" s="49">
        <v>1</v>
      </c>
      <c r="I209" s="49">
        <v>1</v>
      </c>
      <c r="J209" s="49">
        <v>0</v>
      </c>
      <c r="K209" s="49">
        <v>0</v>
      </c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5"/>
      <c r="AA209" s="33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50" t="s">
        <v>173</v>
      </c>
      <c r="AM209" s="34"/>
      <c r="AN209" s="35"/>
    </row>
    <row r="210" spans="3:40" ht="18.75" x14ac:dyDescent="0.3">
      <c r="C210" s="33"/>
      <c r="D210" s="49">
        <v>1</v>
      </c>
      <c r="E210" s="49">
        <v>0</v>
      </c>
      <c r="F210" s="49">
        <v>0</v>
      </c>
      <c r="G210" s="49">
        <v>1</v>
      </c>
      <c r="H210" s="49">
        <v>1</v>
      </c>
      <c r="I210" s="49">
        <v>1</v>
      </c>
      <c r="J210" s="49">
        <v>0</v>
      </c>
      <c r="K210" s="49">
        <v>1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5"/>
      <c r="AA210" s="33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50" t="s">
        <v>174</v>
      </c>
      <c r="AM210" s="34"/>
      <c r="AN210" s="35"/>
    </row>
    <row r="211" spans="3:40" ht="18.75" x14ac:dyDescent="0.3">
      <c r="C211" s="33"/>
      <c r="D211" s="49">
        <v>1</v>
      </c>
      <c r="E211" s="49">
        <v>0</v>
      </c>
      <c r="F211" s="49">
        <v>0</v>
      </c>
      <c r="G211" s="49">
        <v>1</v>
      </c>
      <c r="H211" s="49">
        <v>1</v>
      </c>
      <c r="I211" s="49">
        <v>1</v>
      </c>
      <c r="J211" s="49">
        <v>1</v>
      </c>
      <c r="K211" s="49">
        <v>0</v>
      </c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5"/>
      <c r="AA211" s="33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50" t="s">
        <v>175</v>
      </c>
      <c r="AM211" s="34"/>
      <c r="AN211" s="35"/>
    </row>
    <row r="212" spans="3:40" ht="18.75" x14ac:dyDescent="0.3">
      <c r="C212" s="33"/>
      <c r="D212" s="49">
        <v>1</v>
      </c>
      <c r="E212" s="49">
        <v>0</v>
      </c>
      <c r="F212" s="49">
        <v>0</v>
      </c>
      <c r="G212" s="49">
        <v>1</v>
      </c>
      <c r="H212" s="49">
        <v>1</v>
      </c>
      <c r="I212" s="49">
        <v>1</v>
      </c>
      <c r="J212" s="49">
        <v>1</v>
      </c>
      <c r="K212" s="49">
        <v>1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5"/>
      <c r="AA212" s="33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50" t="s">
        <v>176</v>
      </c>
      <c r="AM212" s="34"/>
      <c r="AN212" s="35"/>
    </row>
    <row r="213" spans="3:40" ht="18.75" x14ac:dyDescent="0.3">
      <c r="C213" s="33"/>
      <c r="D213" s="49">
        <v>1</v>
      </c>
      <c r="E213" s="49">
        <v>0</v>
      </c>
      <c r="F213" s="49">
        <v>1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5"/>
      <c r="AA213" s="33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50" t="s">
        <v>177</v>
      </c>
      <c r="AM213" s="34"/>
      <c r="AN213" s="35"/>
    </row>
    <row r="214" spans="3:40" ht="18.75" x14ac:dyDescent="0.3">
      <c r="C214" s="33"/>
      <c r="D214" s="49">
        <v>1</v>
      </c>
      <c r="E214" s="49">
        <v>0</v>
      </c>
      <c r="F214" s="49">
        <v>1</v>
      </c>
      <c r="G214" s="49">
        <v>0</v>
      </c>
      <c r="H214" s="49">
        <v>0</v>
      </c>
      <c r="I214" s="49">
        <v>0</v>
      </c>
      <c r="J214" s="49">
        <v>0</v>
      </c>
      <c r="K214" s="49">
        <v>1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5"/>
      <c r="AA214" s="33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50" t="s">
        <v>178</v>
      </c>
      <c r="AM214" s="34"/>
      <c r="AN214" s="35"/>
    </row>
    <row r="215" spans="3:40" ht="18.75" x14ac:dyDescent="0.3">
      <c r="C215" s="33"/>
      <c r="D215" s="49">
        <v>1</v>
      </c>
      <c r="E215" s="49">
        <v>0</v>
      </c>
      <c r="F215" s="49">
        <v>1</v>
      </c>
      <c r="G215" s="49">
        <v>0</v>
      </c>
      <c r="H215" s="49">
        <v>0</v>
      </c>
      <c r="I215" s="49">
        <v>0</v>
      </c>
      <c r="J215" s="49">
        <v>1</v>
      </c>
      <c r="K215" s="49">
        <v>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5"/>
      <c r="AA215" s="33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50" t="s">
        <v>179</v>
      </c>
      <c r="AM215" s="34"/>
      <c r="AN215" s="35"/>
    </row>
    <row r="216" spans="3:40" ht="18.75" x14ac:dyDescent="0.3">
      <c r="C216" s="33"/>
      <c r="D216" s="49">
        <v>1</v>
      </c>
      <c r="E216" s="49">
        <v>0</v>
      </c>
      <c r="F216" s="49">
        <v>1</v>
      </c>
      <c r="G216" s="49">
        <v>0</v>
      </c>
      <c r="H216" s="49">
        <v>0</v>
      </c>
      <c r="I216" s="49">
        <v>0</v>
      </c>
      <c r="J216" s="49">
        <v>1</v>
      </c>
      <c r="K216" s="49">
        <v>1</v>
      </c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5"/>
      <c r="AA216" s="33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50" t="s">
        <v>180</v>
      </c>
      <c r="AM216" s="34"/>
      <c r="AN216" s="35"/>
    </row>
    <row r="217" spans="3:40" ht="18.75" x14ac:dyDescent="0.3">
      <c r="C217" s="33"/>
      <c r="D217" s="49">
        <v>1</v>
      </c>
      <c r="E217" s="49">
        <v>0</v>
      </c>
      <c r="F217" s="49">
        <v>1</v>
      </c>
      <c r="G217" s="49">
        <v>0</v>
      </c>
      <c r="H217" s="49">
        <v>0</v>
      </c>
      <c r="I217" s="49">
        <v>1</v>
      </c>
      <c r="J217" s="49">
        <v>0</v>
      </c>
      <c r="K217" s="49">
        <v>0</v>
      </c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5"/>
      <c r="AA217" s="33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50" t="s">
        <v>181</v>
      </c>
      <c r="AM217" s="34"/>
      <c r="AN217" s="35"/>
    </row>
    <row r="218" spans="3:40" ht="18.75" x14ac:dyDescent="0.3">
      <c r="C218" s="33"/>
      <c r="D218" s="49">
        <v>1</v>
      </c>
      <c r="E218" s="49">
        <v>0</v>
      </c>
      <c r="F218" s="49">
        <v>1</v>
      </c>
      <c r="G218" s="49">
        <v>0</v>
      </c>
      <c r="H218" s="49">
        <v>0</v>
      </c>
      <c r="I218" s="49">
        <v>1</v>
      </c>
      <c r="J218" s="49">
        <v>0</v>
      </c>
      <c r="K218" s="49">
        <v>1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5"/>
      <c r="AA218" s="33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50" t="s">
        <v>182</v>
      </c>
      <c r="AM218" s="34"/>
      <c r="AN218" s="35"/>
    </row>
    <row r="219" spans="3:40" ht="18.75" x14ac:dyDescent="0.3">
      <c r="C219" s="33"/>
      <c r="D219" s="49">
        <v>1</v>
      </c>
      <c r="E219" s="49">
        <v>0</v>
      </c>
      <c r="F219" s="49">
        <v>1</v>
      </c>
      <c r="G219" s="49">
        <v>0</v>
      </c>
      <c r="H219" s="49">
        <v>0</v>
      </c>
      <c r="I219" s="49">
        <v>1</v>
      </c>
      <c r="J219" s="49">
        <v>1</v>
      </c>
      <c r="K219" s="49">
        <v>0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5"/>
      <c r="AA219" s="33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50" t="s">
        <v>183</v>
      </c>
      <c r="AM219" s="34"/>
      <c r="AN219" s="35"/>
    </row>
    <row r="220" spans="3:40" ht="18.75" x14ac:dyDescent="0.3">
      <c r="C220" s="33"/>
      <c r="D220" s="49">
        <v>1</v>
      </c>
      <c r="E220" s="49">
        <v>0</v>
      </c>
      <c r="F220" s="49">
        <v>1</v>
      </c>
      <c r="G220" s="49">
        <v>0</v>
      </c>
      <c r="H220" s="49">
        <v>0</v>
      </c>
      <c r="I220" s="49">
        <v>1</v>
      </c>
      <c r="J220" s="49">
        <v>1</v>
      </c>
      <c r="K220" s="49">
        <v>1</v>
      </c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5"/>
      <c r="AA220" s="33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50" t="s">
        <v>184</v>
      </c>
      <c r="AM220" s="34"/>
      <c r="AN220" s="35"/>
    </row>
    <row r="221" spans="3:40" ht="18.75" x14ac:dyDescent="0.3">
      <c r="C221" s="33"/>
      <c r="D221" s="49">
        <v>1</v>
      </c>
      <c r="E221" s="49">
        <v>0</v>
      </c>
      <c r="F221" s="49">
        <v>1</v>
      </c>
      <c r="G221" s="49">
        <v>0</v>
      </c>
      <c r="H221" s="49">
        <v>1</v>
      </c>
      <c r="I221" s="49">
        <v>0</v>
      </c>
      <c r="J221" s="49">
        <v>0</v>
      </c>
      <c r="K221" s="49">
        <v>0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/>
      <c r="AA221" s="33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50" t="s">
        <v>185</v>
      </c>
      <c r="AM221" s="34"/>
      <c r="AN221" s="35"/>
    </row>
    <row r="222" spans="3:40" ht="18.75" x14ac:dyDescent="0.3">
      <c r="C222" s="33"/>
      <c r="D222" s="49">
        <v>1</v>
      </c>
      <c r="E222" s="49">
        <v>0</v>
      </c>
      <c r="F222" s="49">
        <v>1</v>
      </c>
      <c r="G222" s="49">
        <v>0</v>
      </c>
      <c r="H222" s="49">
        <v>1</v>
      </c>
      <c r="I222" s="49">
        <v>0</v>
      </c>
      <c r="J222" s="49">
        <v>0</v>
      </c>
      <c r="K222" s="49">
        <v>1</v>
      </c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5"/>
      <c r="AA222" s="33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50" t="s">
        <v>186</v>
      </c>
      <c r="AM222" s="34"/>
      <c r="AN222" s="35"/>
    </row>
    <row r="223" spans="3:40" ht="18.75" x14ac:dyDescent="0.3">
      <c r="C223" s="33"/>
      <c r="D223" s="49">
        <v>1</v>
      </c>
      <c r="E223" s="49">
        <v>0</v>
      </c>
      <c r="F223" s="49">
        <v>1</v>
      </c>
      <c r="G223" s="49">
        <v>0</v>
      </c>
      <c r="H223" s="49">
        <v>1</v>
      </c>
      <c r="I223" s="49">
        <v>0</v>
      </c>
      <c r="J223" s="49">
        <v>1</v>
      </c>
      <c r="K223" s="49">
        <v>0</v>
      </c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5"/>
      <c r="AA223" s="33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50" t="s">
        <v>187</v>
      </c>
      <c r="AM223" s="34"/>
      <c r="AN223" s="35"/>
    </row>
    <row r="224" spans="3:40" ht="18.75" x14ac:dyDescent="0.3">
      <c r="C224" s="33"/>
      <c r="D224" s="49">
        <v>1</v>
      </c>
      <c r="E224" s="49">
        <v>0</v>
      </c>
      <c r="F224" s="49">
        <v>1</v>
      </c>
      <c r="G224" s="49">
        <v>0</v>
      </c>
      <c r="H224" s="49">
        <v>1</v>
      </c>
      <c r="I224" s="49">
        <v>0</v>
      </c>
      <c r="J224" s="49">
        <v>1</v>
      </c>
      <c r="K224" s="49">
        <v>1</v>
      </c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5"/>
      <c r="AA224" s="33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50" t="s">
        <v>188</v>
      </c>
      <c r="AM224" s="34"/>
      <c r="AN224" s="35"/>
    </row>
    <row r="225" spans="3:40" ht="18.75" x14ac:dyDescent="0.3">
      <c r="C225" s="33"/>
      <c r="D225" s="49">
        <v>1</v>
      </c>
      <c r="E225" s="49">
        <v>0</v>
      </c>
      <c r="F225" s="49">
        <v>1</v>
      </c>
      <c r="G225" s="49">
        <v>0</v>
      </c>
      <c r="H225" s="49">
        <v>1</v>
      </c>
      <c r="I225" s="49">
        <v>1</v>
      </c>
      <c r="J225" s="49">
        <v>0</v>
      </c>
      <c r="K225" s="49">
        <v>0</v>
      </c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5"/>
      <c r="AA225" s="33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50" t="s">
        <v>189</v>
      </c>
      <c r="AM225" s="34"/>
      <c r="AN225" s="35"/>
    </row>
    <row r="226" spans="3:40" ht="18.75" x14ac:dyDescent="0.3">
      <c r="C226" s="33"/>
      <c r="D226" s="49">
        <v>1</v>
      </c>
      <c r="E226" s="49">
        <v>0</v>
      </c>
      <c r="F226" s="49">
        <v>1</v>
      </c>
      <c r="G226" s="49">
        <v>0</v>
      </c>
      <c r="H226" s="49">
        <v>1</v>
      </c>
      <c r="I226" s="49">
        <v>1</v>
      </c>
      <c r="J226" s="49">
        <v>0</v>
      </c>
      <c r="K226" s="49">
        <v>1</v>
      </c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5"/>
      <c r="AA226" s="33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50" t="s">
        <v>190</v>
      </c>
      <c r="AM226" s="34"/>
      <c r="AN226" s="35"/>
    </row>
    <row r="227" spans="3:40" ht="18.75" x14ac:dyDescent="0.3">
      <c r="C227" s="33"/>
      <c r="D227" s="49">
        <v>1</v>
      </c>
      <c r="E227" s="49">
        <v>0</v>
      </c>
      <c r="F227" s="49">
        <v>1</v>
      </c>
      <c r="G227" s="49">
        <v>0</v>
      </c>
      <c r="H227" s="49">
        <v>1</v>
      </c>
      <c r="I227" s="49">
        <v>1</v>
      </c>
      <c r="J227" s="49">
        <v>1</v>
      </c>
      <c r="K227" s="49">
        <v>0</v>
      </c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5"/>
      <c r="AA227" s="33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50" t="s">
        <v>191</v>
      </c>
      <c r="AM227" s="34"/>
      <c r="AN227" s="35"/>
    </row>
    <row r="228" spans="3:40" ht="18.75" x14ac:dyDescent="0.3">
      <c r="C228" s="33"/>
      <c r="D228" s="49">
        <v>1</v>
      </c>
      <c r="E228" s="49">
        <v>0</v>
      </c>
      <c r="F228" s="49">
        <v>1</v>
      </c>
      <c r="G228" s="49">
        <v>0</v>
      </c>
      <c r="H228" s="49">
        <v>1</v>
      </c>
      <c r="I228" s="49">
        <v>1</v>
      </c>
      <c r="J228" s="49">
        <v>1</v>
      </c>
      <c r="K228" s="49">
        <v>1</v>
      </c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5"/>
      <c r="AA228" s="33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50" t="s">
        <v>192</v>
      </c>
      <c r="AM228" s="34"/>
      <c r="AN228" s="35"/>
    </row>
    <row r="229" spans="3:40" ht="18.75" x14ac:dyDescent="0.3">
      <c r="C229" s="33"/>
      <c r="D229" s="49">
        <v>1</v>
      </c>
      <c r="E229" s="49">
        <v>0</v>
      </c>
      <c r="F229" s="49">
        <v>1</v>
      </c>
      <c r="G229" s="49">
        <v>1</v>
      </c>
      <c r="H229" s="49">
        <v>0</v>
      </c>
      <c r="I229" s="49">
        <v>0</v>
      </c>
      <c r="J229" s="49">
        <v>0</v>
      </c>
      <c r="K229" s="49">
        <v>0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5"/>
      <c r="AA229" s="33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50" t="s">
        <v>193</v>
      </c>
      <c r="AM229" s="34"/>
      <c r="AN229" s="35"/>
    </row>
    <row r="230" spans="3:40" ht="18.75" x14ac:dyDescent="0.3">
      <c r="C230" s="33"/>
      <c r="D230" s="49">
        <v>1</v>
      </c>
      <c r="E230" s="49">
        <v>0</v>
      </c>
      <c r="F230" s="49">
        <v>1</v>
      </c>
      <c r="G230" s="49">
        <v>1</v>
      </c>
      <c r="H230" s="49">
        <v>0</v>
      </c>
      <c r="I230" s="49">
        <v>0</v>
      </c>
      <c r="J230" s="49">
        <v>0</v>
      </c>
      <c r="K230" s="49">
        <v>1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5"/>
      <c r="AA230" s="33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50" t="s">
        <v>194</v>
      </c>
      <c r="AM230" s="34"/>
      <c r="AN230" s="35"/>
    </row>
    <row r="231" spans="3:40" ht="18.75" x14ac:dyDescent="0.3">
      <c r="C231" s="33"/>
      <c r="D231" s="49">
        <v>1</v>
      </c>
      <c r="E231" s="49">
        <v>0</v>
      </c>
      <c r="F231" s="49">
        <v>1</v>
      </c>
      <c r="G231" s="49">
        <v>1</v>
      </c>
      <c r="H231" s="49">
        <v>0</v>
      </c>
      <c r="I231" s="49">
        <v>0</v>
      </c>
      <c r="J231" s="49">
        <v>1</v>
      </c>
      <c r="K231" s="49">
        <v>0</v>
      </c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5"/>
      <c r="AA231" s="33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50" t="s">
        <v>195</v>
      </c>
      <c r="AM231" s="34"/>
      <c r="AN231" s="35"/>
    </row>
    <row r="232" spans="3:40" ht="18.75" x14ac:dyDescent="0.3">
      <c r="C232" s="33"/>
      <c r="D232" s="49">
        <v>1</v>
      </c>
      <c r="E232" s="49">
        <v>0</v>
      </c>
      <c r="F232" s="49">
        <v>1</v>
      </c>
      <c r="G232" s="49">
        <v>1</v>
      </c>
      <c r="H232" s="49">
        <v>0</v>
      </c>
      <c r="I232" s="49">
        <v>0</v>
      </c>
      <c r="J232" s="49">
        <v>1</v>
      </c>
      <c r="K232" s="49">
        <v>1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5"/>
      <c r="AA232" s="33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50" t="s">
        <v>196</v>
      </c>
      <c r="AM232" s="34"/>
      <c r="AN232" s="35"/>
    </row>
    <row r="233" spans="3:40" ht="18.75" x14ac:dyDescent="0.3">
      <c r="C233" s="33"/>
      <c r="D233" s="49">
        <v>1</v>
      </c>
      <c r="E233" s="49">
        <v>0</v>
      </c>
      <c r="F233" s="49">
        <v>1</v>
      </c>
      <c r="G233" s="49">
        <v>1</v>
      </c>
      <c r="H233" s="49">
        <v>0</v>
      </c>
      <c r="I233" s="49">
        <v>1</v>
      </c>
      <c r="J233" s="49">
        <v>0</v>
      </c>
      <c r="K233" s="49">
        <v>0</v>
      </c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5"/>
      <c r="AA233" s="33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50" t="s">
        <v>197</v>
      </c>
      <c r="AM233" s="34"/>
      <c r="AN233" s="35"/>
    </row>
    <row r="234" spans="3:40" ht="18.75" x14ac:dyDescent="0.3">
      <c r="C234" s="33"/>
      <c r="D234" s="49">
        <v>1</v>
      </c>
      <c r="E234" s="49">
        <v>0</v>
      </c>
      <c r="F234" s="49">
        <v>1</v>
      </c>
      <c r="G234" s="49">
        <v>1</v>
      </c>
      <c r="H234" s="49">
        <v>0</v>
      </c>
      <c r="I234" s="49">
        <v>1</v>
      </c>
      <c r="J234" s="49">
        <v>0</v>
      </c>
      <c r="K234" s="49">
        <v>1</v>
      </c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5"/>
      <c r="AA234" s="33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50" t="s">
        <v>198</v>
      </c>
      <c r="AM234" s="34"/>
      <c r="AN234" s="35"/>
    </row>
    <row r="235" spans="3:40" ht="18.75" x14ac:dyDescent="0.3">
      <c r="C235" s="33"/>
      <c r="D235" s="49">
        <v>1</v>
      </c>
      <c r="E235" s="49">
        <v>0</v>
      </c>
      <c r="F235" s="49">
        <v>1</v>
      </c>
      <c r="G235" s="49">
        <v>1</v>
      </c>
      <c r="H235" s="49">
        <v>0</v>
      </c>
      <c r="I235" s="49">
        <v>1</v>
      </c>
      <c r="J235" s="49">
        <v>1</v>
      </c>
      <c r="K235" s="49">
        <v>0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5"/>
      <c r="AA235" s="33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50" t="s">
        <v>199</v>
      </c>
      <c r="AM235" s="34"/>
      <c r="AN235" s="35"/>
    </row>
    <row r="236" spans="3:40" ht="18.75" x14ac:dyDescent="0.3">
      <c r="C236" s="33"/>
      <c r="D236" s="49">
        <v>1</v>
      </c>
      <c r="E236" s="49">
        <v>0</v>
      </c>
      <c r="F236" s="49">
        <v>1</v>
      </c>
      <c r="G236" s="49">
        <v>1</v>
      </c>
      <c r="H236" s="49">
        <v>0</v>
      </c>
      <c r="I236" s="49">
        <v>1</v>
      </c>
      <c r="J236" s="49">
        <v>1</v>
      </c>
      <c r="K236" s="49">
        <v>1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5"/>
      <c r="AA236" s="33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50" t="s">
        <v>200</v>
      </c>
      <c r="AM236" s="34"/>
      <c r="AN236" s="35"/>
    </row>
    <row r="237" spans="3:40" ht="18.75" x14ac:dyDescent="0.3">
      <c r="C237" s="33"/>
      <c r="D237" s="49">
        <v>1</v>
      </c>
      <c r="E237" s="49">
        <v>0</v>
      </c>
      <c r="F237" s="49">
        <v>1</v>
      </c>
      <c r="G237" s="49">
        <v>1</v>
      </c>
      <c r="H237" s="49">
        <v>1</v>
      </c>
      <c r="I237" s="49">
        <v>0</v>
      </c>
      <c r="J237" s="49">
        <v>0</v>
      </c>
      <c r="K237" s="49">
        <v>0</v>
      </c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5"/>
      <c r="AA237" s="33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50" t="s">
        <v>201</v>
      </c>
      <c r="AM237" s="34"/>
      <c r="AN237" s="35"/>
    </row>
    <row r="238" spans="3:40" ht="18.75" x14ac:dyDescent="0.3">
      <c r="C238" s="33"/>
      <c r="D238" s="49">
        <v>1</v>
      </c>
      <c r="E238" s="49">
        <v>0</v>
      </c>
      <c r="F238" s="49">
        <v>1</v>
      </c>
      <c r="G238" s="49">
        <v>1</v>
      </c>
      <c r="H238" s="49">
        <v>1</v>
      </c>
      <c r="I238" s="49">
        <v>0</v>
      </c>
      <c r="J238" s="49">
        <v>0</v>
      </c>
      <c r="K238" s="49">
        <v>1</v>
      </c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5"/>
      <c r="AA238" s="33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50" t="s">
        <v>202</v>
      </c>
      <c r="AM238" s="34"/>
      <c r="AN238" s="35"/>
    </row>
    <row r="239" spans="3:40" ht="18.75" x14ac:dyDescent="0.3">
      <c r="C239" s="33"/>
      <c r="D239" s="49">
        <v>1</v>
      </c>
      <c r="E239" s="49">
        <v>0</v>
      </c>
      <c r="F239" s="49">
        <v>1</v>
      </c>
      <c r="G239" s="49">
        <v>1</v>
      </c>
      <c r="H239" s="49">
        <v>1</v>
      </c>
      <c r="I239" s="49">
        <v>0</v>
      </c>
      <c r="J239" s="49">
        <v>1</v>
      </c>
      <c r="K239" s="49">
        <v>0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5"/>
      <c r="AA239" s="33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50" t="s">
        <v>203</v>
      </c>
      <c r="AM239" s="34"/>
      <c r="AN239" s="35"/>
    </row>
    <row r="240" spans="3:40" ht="18.75" x14ac:dyDescent="0.3">
      <c r="C240" s="33"/>
      <c r="D240" s="49">
        <v>1</v>
      </c>
      <c r="E240" s="49">
        <v>0</v>
      </c>
      <c r="F240" s="49">
        <v>1</v>
      </c>
      <c r="G240" s="49">
        <v>1</v>
      </c>
      <c r="H240" s="49">
        <v>1</v>
      </c>
      <c r="I240" s="49">
        <v>0</v>
      </c>
      <c r="J240" s="49">
        <v>1</v>
      </c>
      <c r="K240" s="49">
        <v>1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5"/>
      <c r="AA240" s="33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50" t="s">
        <v>204</v>
      </c>
      <c r="AM240" s="34"/>
      <c r="AN240" s="35"/>
    </row>
    <row r="241" spans="3:40" ht="18.75" x14ac:dyDescent="0.3">
      <c r="C241" s="33"/>
      <c r="D241" s="49">
        <v>1</v>
      </c>
      <c r="E241" s="49">
        <v>0</v>
      </c>
      <c r="F241" s="49">
        <v>1</v>
      </c>
      <c r="G241" s="49">
        <v>1</v>
      </c>
      <c r="H241" s="49">
        <v>1</v>
      </c>
      <c r="I241" s="49">
        <v>1</v>
      </c>
      <c r="J241" s="49">
        <v>0</v>
      </c>
      <c r="K241" s="49">
        <v>0</v>
      </c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5"/>
      <c r="AA241" s="33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50" t="s">
        <v>205</v>
      </c>
      <c r="AM241" s="34"/>
      <c r="AN241" s="35"/>
    </row>
    <row r="242" spans="3:40" ht="18.75" x14ac:dyDescent="0.3">
      <c r="C242" s="33"/>
      <c r="D242" s="49">
        <v>1</v>
      </c>
      <c r="E242" s="49">
        <v>0</v>
      </c>
      <c r="F242" s="49">
        <v>1</v>
      </c>
      <c r="G242" s="49">
        <v>1</v>
      </c>
      <c r="H242" s="49">
        <v>1</v>
      </c>
      <c r="I242" s="49">
        <v>1</v>
      </c>
      <c r="J242" s="49">
        <v>0</v>
      </c>
      <c r="K242" s="49">
        <v>1</v>
      </c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5"/>
      <c r="AA242" s="33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50" t="s">
        <v>206</v>
      </c>
      <c r="AM242" s="34"/>
      <c r="AN242" s="35"/>
    </row>
    <row r="243" spans="3:40" ht="18.75" x14ac:dyDescent="0.3">
      <c r="C243" s="33"/>
      <c r="D243" s="49">
        <v>1</v>
      </c>
      <c r="E243" s="49">
        <v>0</v>
      </c>
      <c r="F243" s="49">
        <v>1</v>
      </c>
      <c r="G243" s="49">
        <v>1</v>
      </c>
      <c r="H243" s="49">
        <v>1</v>
      </c>
      <c r="I243" s="49">
        <v>1</v>
      </c>
      <c r="J243" s="49">
        <v>1</v>
      </c>
      <c r="K243" s="49">
        <v>0</v>
      </c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5"/>
      <c r="AA243" s="33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50" t="s">
        <v>207</v>
      </c>
      <c r="AM243" s="34"/>
      <c r="AN243" s="35"/>
    </row>
    <row r="244" spans="3:40" ht="18.75" x14ac:dyDescent="0.3">
      <c r="C244" s="33"/>
      <c r="D244" s="49">
        <v>1</v>
      </c>
      <c r="E244" s="49">
        <v>0</v>
      </c>
      <c r="F244" s="49">
        <v>1</v>
      </c>
      <c r="G244" s="49">
        <v>1</v>
      </c>
      <c r="H244" s="49">
        <v>1</v>
      </c>
      <c r="I244" s="49">
        <v>1</v>
      </c>
      <c r="J244" s="49">
        <v>1</v>
      </c>
      <c r="K244" s="49">
        <v>1</v>
      </c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5"/>
      <c r="AA244" s="33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50" t="s">
        <v>208</v>
      </c>
      <c r="AM244" s="34"/>
      <c r="AN244" s="35"/>
    </row>
    <row r="245" spans="3:40" ht="18.75" x14ac:dyDescent="0.3">
      <c r="C245" s="33"/>
      <c r="D245" s="49">
        <v>1</v>
      </c>
      <c r="E245" s="49">
        <v>1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5"/>
      <c r="AA245" s="33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50" t="s">
        <v>209</v>
      </c>
      <c r="AM245" s="34"/>
      <c r="AN245" s="35"/>
    </row>
    <row r="246" spans="3:40" ht="18.75" x14ac:dyDescent="0.3">
      <c r="C246" s="33"/>
      <c r="D246" s="49">
        <v>1</v>
      </c>
      <c r="E246" s="49">
        <v>1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1</v>
      </c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5"/>
      <c r="AA246" s="33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50" t="s">
        <v>210</v>
      </c>
      <c r="AM246" s="34"/>
      <c r="AN246" s="35"/>
    </row>
    <row r="247" spans="3:40" ht="18.75" x14ac:dyDescent="0.3">
      <c r="C247" s="33"/>
      <c r="D247" s="49">
        <v>1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0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5"/>
      <c r="AA247" s="33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50" t="s">
        <v>211</v>
      </c>
      <c r="AM247" s="34"/>
      <c r="AN247" s="35"/>
    </row>
    <row r="248" spans="3:40" ht="18.75" x14ac:dyDescent="0.3">
      <c r="C248" s="33"/>
      <c r="D248" s="49">
        <v>1</v>
      </c>
      <c r="E248" s="49">
        <v>1</v>
      </c>
      <c r="F248" s="49">
        <v>0</v>
      </c>
      <c r="G248" s="49">
        <v>0</v>
      </c>
      <c r="H248" s="49">
        <v>0</v>
      </c>
      <c r="I248" s="49">
        <v>0</v>
      </c>
      <c r="J248" s="49">
        <v>1</v>
      </c>
      <c r="K248" s="49">
        <v>1</v>
      </c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5"/>
      <c r="AA248" s="33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50" t="s">
        <v>212</v>
      </c>
      <c r="AM248" s="34"/>
      <c r="AN248" s="35"/>
    </row>
    <row r="249" spans="3:40" ht="18.75" x14ac:dyDescent="0.3">
      <c r="C249" s="33"/>
      <c r="D249" s="49">
        <v>1</v>
      </c>
      <c r="E249" s="49">
        <v>1</v>
      </c>
      <c r="F249" s="49">
        <v>0</v>
      </c>
      <c r="G249" s="49">
        <v>0</v>
      </c>
      <c r="H249" s="49">
        <v>0</v>
      </c>
      <c r="I249" s="49">
        <v>1</v>
      </c>
      <c r="J249" s="49">
        <v>0</v>
      </c>
      <c r="K249" s="49">
        <v>0</v>
      </c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5"/>
      <c r="AA249" s="33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50" t="s">
        <v>213</v>
      </c>
      <c r="AM249" s="34"/>
      <c r="AN249" s="35"/>
    </row>
    <row r="250" spans="3:40" ht="18.75" x14ac:dyDescent="0.3">
      <c r="C250" s="33"/>
      <c r="D250" s="49">
        <v>1</v>
      </c>
      <c r="E250" s="49">
        <v>1</v>
      </c>
      <c r="F250" s="49">
        <v>0</v>
      </c>
      <c r="G250" s="49">
        <v>0</v>
      </c>
      <c r="H250" s="49">
        <v>0</v>
      </c>
      <c r="I250" s="49">
        <v>1</v>
      </c>
      <c r="J250" s="49">
        <v>0</v>
      </c>
      <c r="K250" s="49">
        <v>1</v>
      </c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/>
      <c r="AA250" s="33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50" t="s">
        <v>214</v>
      </c>
      <c r="AM250" s="34"/>
      <c r="AN250" s="35"/>
    </row>
    <row r="251" spans="3:40" ht="18.75" x14ac:dyDescent="0.3">
      <c r="C251" s="33"/>
      <c r="D251" s="49">
        <v>1</v>
      </c>
      <c r="E251" s="49">
        <v>1</v>
      </c>
      <c r="F251" s="49">
        <v>0</v>
      </c>
      <c r="G251" s="49">
        <v>0</v>
      </c>
      <c r="H251" s="49">
        <v>0</v>
      </c>
      <c r="I251" s="49">
        <v>1</v>
      </c>
      <c r="J251" s="49">
        <v>1</v>
      </c>
      <c r="K251" s="49">
        <v>0</v>
      </c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5"/>
      <c r="AA251" s="33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50" t="s">
        <v>215</v>
      </c>
      <c r="AM251" s="34"/>
      <c r="AN251" s="35"/>
    </row>
    <row r="252" spans="3:40" ht="18.75" x14ac:dyDescent="0.3">
      <c r="C252" s="33"/>
      <c r="D252" s="49">
        <v>1</v>
      </c>
      <c r="E252" s="49">
        <v>1</v>
      </c>
      <c r="F252" s="49">
        <v>0</v>
      </c>
      <c r="G252" s="49">
        <v>0</v>
      </c>
      <c r="H252" s="49">
        <v>0</v>
      </c>
      <c r="I252" s="49">
        <v>1</v>
      </c>
      <c r="J252" s="49">
        <v>1</v>
      </c>
      <c r="K252" s="49">
        <v>1</v>
      </c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5"/>
      <c r="AA252" s="33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50" t="s">
        <v>216</v>
      </c>
      <c r="AM252" s="34"/>
      <c r="AN252" s="35"/>
    </row>
    <row r="253" spans="3:40" ht="18.75" x14ac:dyDescent="0.3">
      <c r="C253" s="33"/>
      <c r="D253" s="49">
        <v>1</v>
      </c>
      <c r="E253" s="49">
        <v>1</v>
      </c>
      <c r="F253" s="49">
        <v>0</v>
      </c>
      <c r="G253" s="49">
        <v>0</v>
      </c>
      <c r="H253" s="49">
        <v>1</v>
      </c>
      <c r="I253" s="49">
        <v>0</v>
      </c>
      <c r="J253" s="49">
        <v>0</v>
      </c>
      <c r="K253" s="49">
        <v>0</v>
      </c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5"/>
      <c r="AA253" s="33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50" t="s">
        <v>217</v>
      </c>
      <c r="AM253" s="34"/>
      <c r="AN253" s="35"/>
    </row>
    <row r="254" spans="3:40" ht="18.75" x14ac:dyDescent="0.3">
      <c r="C254" s="33"/>
      <c r="D254" s="49">
        <v>1</v>
      </c>
      <c r="E254" s="49">
        <v>1</v>
      </c>
      <c r="F254" s="49">
        <v>0</v>
      </c>
      <c r="G254" s="49">
        <v>0</v>
      </c>
      <c r="H254" s="49">
        <v>1</v>
      </c>
      <c r="I254" s="49">
        <v>0</v>
      </c>
      <c r="J254" s="49">
        <v>0</v>
      </c>
      <c r="K254" s="49">
        <v>1</v>
      </c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/>
      <c r="AA254" s="33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50" t="s">
        <v>218</v>
      </c>
      <c r="AM254" s="34"/>
      <c r="AN254" s="35"/>
    </row>
    <row r="255" spans="3:40" ht="18.75" x14ac:dyDescent="0.3">
      <c r="C255" s="33"/>
      <c r="D255" s="49">
        <v>1</v>
      </c>
      <c r="E255" s="49">
        <v>1</v>
      </c>
      <c r="F255" s="49">
        <v>0</v>
      </c>
      <c r="G255" s="49">
        <v>0</v>
      </c>
      <c r="H255" s="49">
        <v>1</v>
      </c>
      <c r="I255" s="49">
        <v>0</v>
      </c>
      <c r="J255" s="49">
        <v>1</v>
      </c>
      <c r="K255" s="49">
        <v>0</v>
      </c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5"/>
      <c r="AA255" s="33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50" t="s">
        <v>219</v>
      </c>
      <c r="AM255" s="34"/>
      <c r="AN255" s="35"/>
    </row>
    <row r="256" spans="3:40" ht="18.75" x14ac:dyDescent="0.3">
      <c r="C256" s="33"/>
      <c r="D256" s="49">
        <v>1</v>
      </c>
      <c r="E256" s="49">
        <v>1</v>
      </c>
      <c r="F256" s="49">
        <v>0</v>
      </c>
      <c r="G256" s="49">
        <v>0</v>
      </c>
      <c r="H256" s="49">
        <v>1</v>
      </c>
      <c r="I256" s="49">
        <v>0</v>
      </c>
      <c r="J256" s="49">
        <v>1</v>
      </c>
      <c r="K256" s="49">
        <v>1</v>
      </c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5"/>
      <c r="AA256" s="33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50" t="s">
        <v>220</v>
      </c>
      <c r="AM256" s="34"/>
      <c r="AN256" s="35"/>
    </row>
    <row r="257" spans="3:40" ht="18.75" x14ac:dyDescent="0.3">
      <c r="C257" s="33"/>
      <c r="D257" s="49">
        <v>1</v>
      </c>
      <c r="E257" s="49">
        <v>1</v>
      </c>
      <c r="F257" s="49">
        <v>0</v>
      </c>
      <c r="G257" s="49">
        <v>0</v>
      </c>
      <c r="H257" s="49">
        <v>1</v>
      </c>
      <c r="I257" s="49">
        <v>1</v>
      </c>
      <c r="J257" s="49">
        <v>0</v>
      </c>
      <c r="K257" s="49">
        <v>0</v>
      </c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5"/>
      <c r="AA257" s="33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50" t="s">
        <v>221</v>
      </c>
      <c r="AM257" s="34"/>
      <c r="AN257" s="35"/>
    </row>
    <row r="258" spans="3:40" ht="18.75" x14ac:dyDescent="0.3">
      <c r="C258" s="33"/>
      <c r="D258" s="49">
        <v>1</v>
      </c>
      <c r="E258" s="49">
        <v>1</v>
      </c>
      <c r="F258" s="49">
        <v>0</v>
      </c>
      <c r="G258" s="49">
        <v>0</v>
      </c>
      <c r="H258" s="49">
        <v>1</v>
      </c>
      <c r="I258" s="49">
        <v>1</v>
      </c>
      <c r="J258" s="49">
        <v>0</v>
      </c>
      <c r="K258" s="49">
        <v>1</v>
      </c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5"/>
      <c r="AA258" s="33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50" t="s">
        <v>222</v>
      </c>
      <c r="AM258" s="34"/>
      <c r="AN258" s="35"/>
    </row>
    <row r="259" spans="3:40" ht="18.75" x14ac:dyDescent="0.3">
      <c r="C259" s="33"/>
      <c r="D259" s="49">
        <v>1</v>
      </c>
      <c r="E259" s="49">
        <v>1</v>
      </c>
      <c r="F259" s="49">
        <v>0</v>
      </c>
      <c r="G259" s="49">
        <v>0</v>
      </c>
      <c r="H259" s="49">
        <v>1</v>
      </c>
      <c r="I259" s="49">
        <v>1</v>
      </c>
      <c r="J259" s="49">
        <v>1</v>
      </c>
      <c r="K259" s="49">
        <v>0</v>
      </c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5"/>
      <c r="AA259" s="33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50" t="s">
        <v>223</v>
      </c>
      <c r="AM259" s="34"/>
      <c r="AN259" s="35"/>
    </row>
    <row r="260" spans="3:40" ht="18.75" x14ac:dyDescent="0.3">
      <c r="C260" s="33"/>
      <c r="D260" s="49">
        <v>1</v>
      </c>
      <c r="E260" s="49">
        <v>1</v>
      </c>
      <c r="F260" s="49">
        <v>0</v>
      </c>
      <c r="G260" s="49">
        <v>0</v>
      </c>
      <c r="H260" s="49">
        <v>1</v>
      </c>
      <c r="I260" s="49">
        <v>1</v>
      </c>
      <c r="J260" s="49">
        <v>1</v>
      </c>
      <c r="K260" s="49">
        <v>1</v>
      </c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5"/>
      <c r="AA260" s="33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50" t="s">
        <v>224</v>
      </c>
      <c r="AM260" s="34"/>
      <c r="AN260" s="35"/>
    </row>
    <row r="261" spans="3:40" ht="18.75" x14ac:dyDescent="0.3">
      <c r="C261" s="33"/>
      <c r="D261" s="49">
        <v>1</v>
      </c>
      <c r="E261" s="49">
        <v>1</v>
      </c>
      <c r="F261" s="49">
        <v>0</v>
      </c>
      <c r="G261" s="49">
        <v>1</v>
      </c>
      <c r="H261" s="49">
        <v>0</v>
      </c>
      <c r="I261" s="49">
        <v>0</v>
      </c>
      <c r="J261" s="49">
        <v>0</v>
      </c>
      <c r="K261" s="49">
        <v>0</v>
      </c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5"/>
      <c r="AA261" s="33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50" t="s">
        <v>225</v>
      </c>
      <c r="AM261" s="34"/>
      <c r="AN261" s="35"/>
    </row>
    <row r="262" spans="3:40" ht="18.75" x14ac:dyDescent="0.3">
      <c r="C262" s="33"/>
      <c r="D262" s="49">
        <v>1</v>
      </c>
      <c r="E262" s="49">
        <v>1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1</v>
      </c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5"/>
      <c r="AA262" s="33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50" t="s">
        <v>226</v>
      </c>
      <c r="AM262" s="34"/>
      <c r="AN262" s="35"/>
    </row>
    <row r="263" spans="3:40" ht="18.75" x14ac:dyDescent="0.3">
      <c r="C263" s="33"/>
      <c r="D263" s="49">
        <v>1</v>
      </c>
      <c r="E263" s="49">
        <v>1</v>
      </c>
      <c r="F263" s="49">
        <v>0</v>
      </c>
      <c r="G263" s="49">
        <v>1</v>
      </c>
      <c r="H263" s="49">
        <v>0</v>
      </c>
      <c r="I263" s="49">
        <v>0</v>
      </c>
      <c r="J263" s="49">
        <v>1</v>
      </c>
      <c r="K263" s="49">
        <v>0</v>
      </c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5"/>
      <c r="AA263" s="33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50" t="s">
        <v>227</v>
      </c>
      <c r="AM263" s="34"/>
      <c r="AN263" s="35"/>
    </row>
    <row r="264" spans="3:40" ht="18.75" x14ac:dyDescent="0.3">
      <c r="C264" s="33"/>
      <c r="D264" s="49">
        <v>1</v>
      </c>
      <c r="E264" s="49">
        <v>1</v>
      </c>
      <c r="F264" s="49">
        <v>0</v>
      </c>
      <c r="G264" s="49">
        <v>1</v>
      </c>
      <c r="H264" s="49">
        <v>0</v>
      </c>
      <c r="I264" s="49">
        <v>0</v>
      </c>
      <c r="J264" s="49">
        <v>1</v>
      </c>
      <c r="K264" s="49">
        <v>1</v>
      </c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5"/>
      <c r="AA264" s="33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50" t="s">
        <v>228</v>
      </c>
      <c r="AM264" s="34"/>
      <c r="AN264" s="35"/>
    </row>
    <row r="265" spans="3:40" ht="18.75" x14ac:dyDescent="0.3">
      <c r="C265" s="33"/>
      <c r="D265" s="49">
        <v>1</v>
      </c>
      <c r="E265" s="49">
        <v>1</v>
      </c>
      <c r="F265" s="49">
        <v>0</v>
      </c>
      <c r="G265" s="49">
        <v>1</v>
      </c>
      <c r="H265" s="49">
        <v>0</v>
      </c>
      <c r="I265" s="49">
        <v>1</v>
      </c>
      <c r="J265" s="49">
        <v>0</v>
      </c>
      <c r="K265" s="49">
        <v>0</v>
      </c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5"/>
      <c r="AA265" s="33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50" t="s">
        <v>229</v>
      </c>
      <c r="AM265" s="34"/>
      <c r="AN265" s="35"/>
    </row>
    <row r="266" spans="3:40" ht="18.75" x14ac:dyDescent="0.3">
      <c r="C266" s="33"/>
      <c r="D266" s="49">
        <v>1</v>
      </c>
      <c r="E266" s="49">
        <v>1</v>
      </c>
      <c r="F266" s="49">
        <v>0</v>
      </c>
      <c r="G266" s="49">
        <v>1</v>
      </c>
      <c r="H266" s="49">
        <v>0</v>
      </c>
      <c r="I266" s="49">
        <v>1</v>
      </c>
      <c r="J266" s="49">
        <v>0</v>
      </c>
      <c r="K266" s="49">
        <v>1</v>
      </c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5"/>
      <c r="AA266" s="33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50" t="s">
        <v>230</v>
      </c>
      <c r="AM266" s="34"/>
      <c r="AN266" s="35"/>
    </row>
    <row r="267" spans="3:40" ht="18.75" x14ac:dyDescent="0.3">
      <c r="C267" s="33"/>
      <c r="D267" s="49">
        <v>1</v>
      </c>
      <c r="E267" s="49">
        <v>1</v>
      </c>
      <c r="F267" s="49">
        <v>0</v>
      </c>
      <c r="G267" s="49">
        <v>1</v>
      </c>
      <c r="H267" s="49">
        <v>0</v>
      </c>
      <c r="I267" s="49">
        <v>1</v>
      </c>
      <c r="J267" s="49">
        <v>1</v>
      </c>
      <c r="K267" s="49">
        <v>0</v>
      </c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5"/>
      <c r="AA267" s="33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50" t="s">
        <v>231</v>
      </c>
      <c r="AM267" s="34"/>
      <c r="AN267" s="35"/>
    </row>
    <row r="268" spans="3:40" ht="18.75" x14ac:dyDescent="0.3">
      <c r="C268" s="33"/>
      <c r="D268" s="49">
        <v>1</v>
      </c>
      <c r="E268" s="49">
        <v>1</v>
      </c>
      <c r="F268" s="49">
        <v>0</v>
      </c>
      <c r="G268" s="49">
        <v>1</v>
      </c>
      <c r="H268" s="49">
        <v>0</v>
      </c>
      <c r="I268" s="49">
        <v>1</v>
      </c>
      <c r="J268" s="49">
        <v>1</v>
      </c>
      <c r="K268" s="49">
        <v>1</v>
      </c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5"/>
      <c r="AA268" s="33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50" t="s">
        <v>232</v>
      </c>
      <c r="AM268" s="34"/>
      <c r="AN268" s="35"/>
    </row>
    <row r="269" spans="3:40" ht="18.75" x14ac:dyDescent="0.3">
      <c r="C269" s="33"/>
      <c r="D269" s="49">
        <v>1</v>
      </c>
      <c r="E269" s="49">
        <v>1</v>
      </c>
      <c r="F269" s="49">
        <v>0</v>
      </c>
      <c r="G269" s="49">
        <v>1</v>
      </c>
      <c r="H269" s="49">
        <v>1</v>
      </c>
      <c r="I269" s="49">
        <v>0</v>
      </c>
      <c r="J269" s="49">
        <v>0</v>
      </c>
      <c r="K269" s="49">
        <v>0</v>
      </c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5"/>
      <c r="AA269" s="33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50" t="s">
        <v>233</v>
      </c>
      <c r="AM269" s="34"/>
      <c r="AN269" s="35"/>
    </row>
    <row r="270" spans="3:40" ht="18.75" x14ac:dyDescent="0.3">
      <c r="C270" s="33"/>
      <c r="D270" s="49">
        <v>1</v>
      </c>
      <c r="E270" s="49">
        <v>1</v>
      </c>
      <c r="F270" s="49">
        <v>0</v>
      </c>
      <c r="G270" s="49">
        <v>1</v>
      </c>
      <c r="H270" s="49">
        <v>1</v>
      </c>
      <c r="I270" s="49">
        <v>0</v>
      </c>
      <c r="J270" s="49">
        <v>0</v>
      </c>
      <c r="K270" s="49">
        <v>1</v>
      </c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5"/>
      <c r="AA270" s="33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50" t="s">
        <v>234</v>
      </c>
      <c r="AM270" s="34"/>
      <c r="AN270" s="35"/>
    </row>
    <row r="271" spans="3:40" ht="18.75" x14ac:dyDescent="0.3">
      <c r="C271" s="33"/>
      <c r="D271" s="49">
        <v>1</v>
      </c>
      <c r="E271" s="49">
        <v>1</v>
      </c>
      <c r="F271" s="49">
        <v>0</v>
      </c>
      <c r="G271" s="49">
        <v>1</v>
      </c>
      <c r="H271" s="49">
        <v>1</v>
      </c>
      <c r="I271" s="49">
        <v>0</v>
      </c>
      <c r="J271" s="49">
        <v>1</v>
      </c>
      <c r="K271" s="49">
        <v>0</v>
      </c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5"/>
      <c r="AA271" s="33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50" t="s">
        <v>235</v>
      </c>
      <c r="AM271" s="34"/>
      <c r="AN271" s="35"/>
    </row>
    <row r="272" spans="3:40" ht="18.75" x14ac:dyDescent="0.3">
      <c r="C272" s="33"/>
      <c r="D272" s="49">
        <v>1</v>
      </c>
      <c r="E272" s="49">
        <v>1</v>
      </c>
      <c r="F272" s="49">
        <v>0</v>
      </c>
      <c r="G272" s="49">
        <v>1</v>
      </c>
      <c r="H272" s="49">
        <v>1</v>
      </c>
      <c r="I272" s="49">
        <v>0</v>
      </c>
      <c r="J272" s="49">
        <v>1</v>
      </c>
      <c r="K272" s="49">
        <v>1</v>
      </c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5"/>
      <c r="AA272" s="33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50" t="s">
        <v>236</v>
      </c>
      <c r="AM272" s="34"/>
      <c r="AN272" s="35"/>
    </row>
    <row r="273" spans="3:40" ht="18.75" x14ac:dyDescent="0.3">
      <c r="C273" s="33"/>
      <c r="D273" s="49">
        <v>1</v>
      </c>
      <c r="E273" s="49">
        <v>1</v>
      </c>
      <c r="F273" s="49">
        <v>0</v>
      </c>
      <c r="G273" s="49">
        <v>1</v>
      </c>
      <c r="H273" s="49">
        <v>1</v>
      </c>
      <c r="I273" s="49">
        <v>1</v>
      </c>
      <c r="J273" s="49">
        <v>0</v>
      </c>
      <c r="K273" s="49">
        <v>0</v>
      </c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5"/>
      <c r="AA273" s="33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50" t="s">
        <v>237</v>
      </c>
      <c r="AM273" s="34"/>
      <c r="AN273" s="35"/>
    </row>
    <row r="274" spans="3:40" ht="18.75" x14ac:dyDescent="0.3">
      <c r="C274" s="33"/>
      <c r="D274" s="49">
        <v>1</v>
      </c>
      <c r="E274" s="49">
        <v>1</v>
      </c>
      <c r="F274" s="49">
        <v>0</v>
      </c>
      <c r="G274" s="49">
        <v>1</v>
      </c>
      <c r="H274" s="49">
        <v>1</v>
      </c>
      <c r="I274" s="49">
        <v>1</v>
      </c>
      <c r="J274" s="49">
        <v>0</v>
      </c>
      <c r="K274" s="49">
        <v>1</v>
      </c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5"/>
      <c r="AA274" s="33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50" t="s">
        <v>238</v>
      </c>
      <c r="AM274" s="34"/>
      <c r="AN274" s="35"/>
    </row>
    <row r="275" spans="3:40" ht="18.75" x14ac:dyDescent="0.3">
      <c r="C275" s="33"/>
      <c r="D275" s="49">
        <v>1</v>
      </c>
      <c r="E275" s="49">
        <v>1</v>
      </c>
      <c r="F275" s="49">
        <v>0</v>
      </c>
      <c r="G275" s="49">
        <v>1</v>
      </c>
      <c r="H275" s="49">
        <v>1</v>
      </c>
      <c r="I275" s="49">
        <v>1</v>
      </c>
      <c r="J275" s="49">
        <v>1</v>
      </c>
      <c r="K275" s="49">
        <v>0</v>
      </c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5"/>
      <c r="AA275" s="33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50" t="s">
        <v>239</v>
      </c>
      <c r="AM275" s="34"/>
      <c r="AN275" s="35"/>
    </row>
    <row r="276" spans="3:40" ht="18.75" x14ac:dyDescent="0.3">
      <c r="C276" s="33"/>
      <c r="D276" s="49">
        <v>1</v>
      </c>
      <c r="E276" s="49">
        <v>1</v>
      </c>
      <c r="F276" s="49">
        <v>0</v>
      </c>
      <c r="G276" s="49">
        <v>1</v>
      </c>
      <c r="H276" s="49">
        <v>1</v>
      </c>
      <c r="I276" s="49">
        <v>1</v>
      </c>
      <c r="J276" s="49">
        <v>1</v>
      </c>
      <c r="K276" s="49">
        <v>1</v>
      </c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5"/>
      <c r="AA276" s="33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50" t="s">
        <v>240</v>
      </c>
      <c r="AM276" s="34"/>
      <c r="AN276" s="35"/>
    </row>
    <row r="277" spans="3:40" ht="18.75" x14ac:dyDescent="0.3">
      <c r="C277" s="33"/>
      <c r="D277" s="49">
        <v>1</v>
      </c>
      <c r="E277" s="49">
        <v>1</v>
      </c>
      <c r="F277" s="49">
        <v>1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5"/>
      <c r="AA277" s="33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50" t="s">
        <v>241</v>
      </c>
      <c r="AM277" s="34"/>
      <c r="AN277" s="35"/>
    </row>
    <row r="278" spans="3:40" ht="18.75" x14ac:dyDescent="0.3">
      <c r="C278" s="33"/>
      <c r="D278" s="49">
        <v>1</v>
      </c>
      <c r="E278" s="49">
        <v>1</v>
      </c>
      <c r="F278" s="49">
        <v>1</v>
      </c>
      <c r="G278" s="49">
        <v>0</v>
      </c>
      <c r="H278" s="49">
        <v>0</v>
      </c>
      <c r="I278" s="49">
        <v>0</v>
      </c>
      <c r="J278" s="49">
        <v>0</v>
      </c>
      <c r="K278" s="49">
        <v>1</v>
      </c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5"/>
      <c r="AA278" s="33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50" t="s">
        <v>242</v>
      </c>
      <c r="AM278" s="34"/>
      <c r="AN278" s="35"/>
    </row>
    <row r="279" spans="3:40" ht="18.75" x14ac:dyDescent="0.3">
      <c r="C279" s="33"/>
      <c r="D279" s="49">
        <v>1</v>
      </c>
      <c r="E279" s="49">
        <v>1</v>
      </c>
      <c r="F279" s="49">
        <v>1</v>
      </c>
      <c r="G279" s="49">
        <v>0</v>
      </c>
      <c r="H279" s="49">
        <v>0</v>
      </c>
      <c r="I279" s="49">
        <v>0</v>
      </c>
      <c r="J279" s="49">
        <v>1</v>
      </c>
      <c r="K279" s="49">
        <v>0</v>
      </c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5"/>
      <c r="AA279" s="33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50" t="s">
        <v>243</v>
      </c>
      <c r="AM279" s="34"/>
      <c r="AN279" s="35"/>
    </row>
    <row r="280" spans="3:40" ht="18.75" x14ac:dyDescent="0.3">
      <c r="C280" s="33"/>
      <c r="D280" s="49">
        <v>1</v>
      </c>
      <c r="E280" s="49">
        <v>1</v>
      </c>
      <c r="F280" s="49">
        <v>1</v>
      </c>
      <c r="G280" s="49">
        <v>0</v>
      </c>
      <c r="H280" s="49">
        <v>0</v>
      </c>
      <c r="I280" s="49">
        <v>0</v>
      </c>
      <c r="J280" s="49">
        <v>1</v>
      </c>
      <c r="K280" s="49">
        <v>1</v>
      </c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5"/>
      <c r="AA280" s="33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50" t="s">
        <v>244</v>
      </c>
      <c r="AM280" s="34"/>
      <c r="AN280" s="35"/>
    </row>
    <row r="281" spans="3:40" ht="18.75" x14ac:dyDescent="0.3">
      <c r="C281" s="33"/>
      <c r="D281" s="49">
        <v>1</v>
      </c>
      <c r="E281" s="49">
        <v>1</v>
      </c>
      <c r="F281" s="49">
        <v>1</v>
      </c>
      <c r="G281" s="49">
        <v>0</v>
      </c>
      <c r="H281" s="49">
        <v>0</v>
      </c>
      <c r="I281" s="49">
        <v>1</v>
      </c>
      <c r="J281" s="49">
        <v>0</v>
      </c>
      <c r="K281" s="49">
        <v>0</v>
      </c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5"/>
      <c r="AA281" s="33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50" t="s">
        <v>245</v>
      </c>
      <c r="AM281" s="34"/>
      <c r="AN281" s="35"/>
    </row>
    <row r="282" spans="3:40" ht="18.75" x14ac:dyDescent="0.3">
      <c r="C282" s="33"/>
      <c r="D282" s="49">
        <v>1</v>
      </c>
      <c r="E282" s="49">
        <v>1</v>
      </c>
      <c r="F282" s="49">
        <v>1</v>
      </c>
      <c r="G282" s="49">
        <v>0</v>
      </c>
      <c r="H282" s="49">
        <v>0</v>
      </c>
      <c r="I282" s="49">
        <v>1</v>
      </c>
      <c r="J282" s="49">
        <v>0</v>
      </c>
      <c r="K282" s="49">
        <v>1</v>
      </c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5"/>
      <c r="AA282" s="33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50" t="s">
        <v>246</v>
      </c>
      <c r="AM282" s="34"/>
      <c r="AN282" s="35"/>
    </row>
    <row r="283" spans="3:40" ht="18.75" x14ac:dyDescent="0.3">
      <c r="C283" s="33"/>
      <c r="D283" s="49">
        <v>1</v>
      </c>
      <c r="E283" s="49">
        <v>1</v>
      </c>
      <c r="F283" s="49">
        <v>1</v>
      </c>
      <c r="G283" s="49">
        <v>0</v>
      </c>
      <c r="H283" s="49">
        <v>0</v>
      </c>
      <c r="I283" s="49">
        <v>1</v>
      </c>
      <c r="J283" s="49">
        <v>1</v>
      </c>
      <c r="K283" s="49">
        <v>0</v>
      </c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5"/>
      <c r="AA283" s="33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50" t="s">
        <v>247</v>
      </c>
      <c r="AM283" s="34"/>
      <c r="AN283" s="35"/>
    </row>
    <row r="284" spans="3:40" ht="18.75" x14ac:dyDescent="0.3">
      <c r="C284" s="33"/>
      <c r="D284" s="49">
        <v>1</v>
      </c>
      <c r="E284" s="49">
        <v>1</v>
      </c>
      <c r="F284" s="49">
        <v>1</v>
      </c>
      <c r="G284" s="49">
        <v>0</v>
      </c>
      <c r="H284" s="49">
        <v>0</v>
      </c>
      <c r="I284" s="49">
        <v>1</v>
      </c>
      <c r="J284" s="49">
        <v>1</v>
      </c>
      <c r="K284" s="49">
        <v>1</v>
      </c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5"/>
      <c r="AA284" s="33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50" t="s">
        <v>248</v>
      </c>
      <c r="AM284" s="34"/>
      <c r="AN284" s="35"/>
    </row>
    <row r="285" spans="3:40" ht="18.75" x14ac:dyDescent="0.3">
      <c r="C285" s="33"/>
      <c r="D285" s="49">
        <v>1</v>
      </c>
      <c r="E285" s="49">
        <v>1</v>
      </c>
      <c r="F285" s="49">
        <v>1</v>
      </c>
      <c r="G285" s="49">
        <v>0</v>
      </c>
      <c r="H285" s="49">
        <v>1</v>
      </c>
      <c r="I285" s="49">
        <v>0</v>
      </c>
      <c r="J285" s="49">
        <v>0</v>
      </c>
      <c r="K285" s="49">
        <v>0</v>
      </c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5"/>
      <c r="AA285" s="33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50" t="s">
        <v>249</v>
      </c>
      <c r="AM285" s="34"/>
      <c r="AN285" s="35"/>
    </row>
    <row r="286" spans="3:40" ht="18.75" x14ac:dyDescent="0.3">
      <c r="C286" s="33"/>
      <c r="D286" s="49">
        <v>1</v>
      </c>
      <c r="E286" s="49">
        <v>1</v>
      </c>
      <c r="F286" s="49">
        <v>1</v>
      </c>
      <c r="G286" s="49">
        <v>0</v>
      </c>
      <c r="H286" s="49">
        <v>1</v>
      </c>
      <c r="I286" s="49">
        <v>0</v>
      </c>
      <c r="J286" s="49">
        <v>0</v>
      </c>
      <c r="K286" s="49">
        <v>1</v>
      </c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5"/>
      <c r="AA286" s="33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50" t="s">
        <v>250</v>
      </c>
      <c r="AM286" s="34"/>
      <c r="AN286" s="35"/>
    </row>
    <row r="287" spans="3:40" ht="18.75" x14ac:dyDescent="0.3">
      <c r="C287" s="33"/>
      <c r="D287" s="49">
        <v>1</v>
      </c>
      <c r="E287" s="49">
        <v>1</v>
      </c>
      <c r="F287" s="49">
        <v>1</v>
      </c>
      <c r="G287" s="49">
        <v>0</v>
      </c>
      <c r="H287" s="49">
        <v>1</v>
      </c>
      <c r="I287" s="49">
        <v>0</v>
      </c>
      <c r="J287" s="49">
        <v>1</v>
      </c>
      <c r="K287" s="49">
        <v>0</v>
      </c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5"/>
      <c r="AA287" s="33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50" t="s">
        <v>251</v>
      </c>
      <c r="AM287" s="34"/>
      <c r="AN287" s="35"/>
    </row>
    <row r="288" spans="3:40" ht="18.75" x14ac:dyDescent="0.3">
      <c r="C288" s="33"/>
      <c r="D288" s="49">
        <v>1</v>
      </c>
      <c r="E288" s="49">
        <v>1</v>
      </c>
      <c r="F288" s="49">
        <v>1</v>
      </c>
      <c r="G288" s="49">
        <v>0</v>
      </c>
      <c r="H288" s="49">
        <v>1</v>
      </c>
      <c r="I288" s="49">
        <v>0</v>
      </c>
      <c r="J288" s="49">
        <v>1</v>
      </c>
      <c r="K288" s="49">
        <v>1</v>
      </c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5"/>
      <c r="AA288" s="33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50" t="s">
        <v>252</v>
      </c>
      <c r="AM288" s="34"/>
      <c r="AN288" s="35"/>
    </row>
    <row r="289" spans="3:40" ht="18.75" x14ac:dyDescent="0.3">
      <c r="C289" s="33"/>
      <c r="D289" s="49">
        <v>1</v>
      </c>
      <c r="E289" s="49">
        <v>1</v>
      </c>
      <c r="F289" s="49">
        <v>1</v>
      </c>
      <c r="G289" s="49">
        <v>0</v>
      </c>
      <c r="H289" s="49">
        <v>1</v>
      </c>
      <c r="I289" s="49">
        <v>1</v>
      </c>
      <c r="J289" s="49">
        <v>0</v>
      </c>
      <c r="K289" s="49">
        <v>0</v>
      </c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5"/>
      <c r="AA289" s="33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50" t="s">
        <v>253</v>
      </c>
      <c r="AM289" s="34"/>
      <c r="AN289" s="35"/>
    </row>
    <row r="290" spans="3:40" ht="18.75" x14ac:dyDescent="0.3">
      <c r="C290" s="33"/>
      <c r="D290" s="49">
        <v>1</v>
      </c>
      <c r="E290" s="49">
        <v>1</v>
      </c>
      <c r="F290" s="49">
        <v>1</v>
      </c>
      <c r="G290" s="49">
        <v>0</v>
      </c>
      <c r="H290" s="49">
        <v>1</v>
      </c>
      <c r="I290" s="49">
        <v>1</v>
      </c>
      <c r="J290" s="49">
        <v>0</v>
      </c>
      <c r="K290" s="49">
        <v>1</v>
      </c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5"/>
      <c r="AA290" s="33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50" t="s">
        <v>254</v>
      </c>
      <c r="AM290" s="34"/>
      <c r="AN290" s="35"/>
    </row>
    <row r="291" spans="3:40" ht="18.75" x14ac:dyDescent="0.3">
      <c r="C291" s="33"/>
      <c r="D291" s="49">
        <v>1</v>
      </c>
      <c r="E291" s="49">
        <v>1</v>
      </c>
      <c r="F291" s="49">
        <v>1</v>
      </c>
      <c r="G291" s="49">
        <v>0</v>
      </c>
      <c r="H291" s="49">
        <v>1</v>
      </c>
      <c r="I291" s="49">
        <v>1</v>
      </c>
      <c r="J291" s="49">
        <v>1</v>
      </c>
      <c r="K291" s="49">
        <v>0</v>
      </c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5"/>
      <c r="AA291" s="33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50" t="s">
        <v>255</v>
      </c>
      <c r="AM291" s="34"/>
      <c r="AN291" s="35"/>
    </row>
    <row r="292" spans="3:40" ht="18.75" x14ac:dyDescent="0.3">
      <c r="C292" s="33"/>
      <c r="D292" s="49">
        <v>1</v>
      </c>
      <c r="E292" s="49">
        <v>1</v>
      </c>
      <c r="F292" s="49">
        <v>1</v>
      </c>
      <c r="G292" s="49">
        <v>0</v>
      </c>
      <c r="H292" s="49">
        <v>1</v>
      </c>
      <c r="I292" s="49">
        <v>1</v>
      </c>
      <c r="J292" s="49">
        <v>1</v>
      </c>
      <c r="K292" s="49">
        <v>1</v>
      </c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5"/>
      <c r="AA292" s="33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50" t="s">
        <v>256</v>
      </c>
      <c r="AM292" s="34"/>
      <c r="AN292" s="35"/>
    </row>
    <row r="293" spans="3:40" ht="18.75" x14ac:dyDescent="0.3">
      <c r="C293" s="33"/>
      <c r="D293" s="49">
        <v>1</v>
      </c>
      <c r="E293" s="49">
        <v>1</v>
      </c>
      <c r="F293" s="49">
        <v>1</v>
      </c>
      <c r="G293" s="49">
        <v>1</v>
      </c>
      <c r="H293" s="49">
        <v>0</v>
      </c>
      <c r="I293" s="49">
        <v>0</v>
      </c>
      <c r="J293" s="49">
        <v>0</v>
      </c>
      <c r="K293" s="49">
        <v>0</v>
      </c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5"/>
      <c r="AA293" s="33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50" t="s">
        <v>257</v>
      </c>
      <c r="AM293" s="34"/>
      <c r="AN293" s="35"/>
    </row>
    <row r="294" spans="3:40" ht="18.75" x14ac:dyDescent="0.3">
      <c r="C294" s="33"/>
      <c r="D294" s="49">
        <v>1</v>
      </c>
      <c r="E294" s="49">
        <v>1</v>
      </c>
      <c r="F294" s="49">
        <v>1</v>
      </c>
      <c r="G294" s="49">
        <v>1</v>
      </c>
      <c r="H294" s="49">
        <v>0</v>
      </c>
      <c r="I294" s="49">
        <v>0</v>
      </c>
      <c r="J294" s="49">
        <v>0</v>
      </c>
      <c r="K294" s="49">
        <v>1</v>
      </c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5"/>
      <c r="AA294" s="33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50" t="s">
        <v>258</v>
      </c>
      <c r="AM294" s="34"/>
      <c r="AN294" s="35"/>
    </row>
    <row r="295" spans="3:40" ht="18.75" x14ac:dyDescent="0.3">
      <c r="C295" s="33"/>
      <c r="D295" s="49">
        <v>1</v>
      </c>
      <c r="E295" s="49">
        <v>1</v>
      </c>
      <c r="F295" s="49">
        <v>1</v>
      </c>
      <c r="G295" s="49">
        <v>1</v>
      </c>
      <c r="H295" s="49">
        <v>0</v>
      </c>
      <c r="I295" s="49">
        <v>0</v>
      </c>
      <c r="J295" s="49">
        <v>1</v>
      </c>
      <c r="K295" s="49">
        <v>0</v>
      </c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5"/>
      <c r="AA295" s="33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50" t="s">
        <v>259</v>
      </c>
      <c r="AM295" s="34"/>
      <c r="AN295" s="35"/>
    </row>
    <row r="296" spans="3:40" ht="18.75" x14ac:dyDescent="0.3">
      <c r="C296" s="33"/>
      <c r="D296" s="49">
        <v>1</v>
      </c>
      <c r="E296" s="49">
        <v>1</v>
      </c>
      <c r="F296" s="49">
        <v>1</v>
      </c>
      <c r="G296" s="49">
        <v>1</v>
      </c>
      <c r="H296" s="49">
        <v>0</v>
      </c>
      <c r="I296" s="49">
        <v>0</v>
      </c>
      <c r="J296" s="49">
        <v>1</v>
      </c>
      <c r="K296" s="49">
        <v>1</v>
      </c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5"/>
      <c r="AA296" s="33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50" t="s">
        <v>260</v>
      </c>
      <c r="AM296" s="34"/>
      <c r="AN296" s="35"/>
    </row>
    <row r="297" spans="3:40" ht="18.75" x14ac:dyDescent="0.3">
      <c r="C297" s="33"/>
      <c r="D297" s="49">
        <v>1</v>
      </c>
      <c r="E297" s="49">
        <v>1</v>
      </c>
      <c r="F297" s="49">
        <v>1</v>
      </c>
      <c r="G297" s="49">
        <v>1</v>
      </c>
      <c r="H297" s="49">
        <v>0</v>
      </c>
      <c r="I297" s="49">
        <v>1</v>
      </c>
      <c r="J297" s="49">
        <v>0</v>
      </c>
      <c r="K297" s="49">
        <v>0</v>
      </c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5"/>
      <c r="AA297" s="33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50" t="s">
        <v>261</v>
      </c>
      <c r="AM297" s="34"/>
      <c r="AN297" s="35"/>
    </row>
    <row r="298" spans="3:40" ht="18.75" x14ac:dyDescent="0.3">
      <c r="C298" s="33"/>
      <c r="D298" s="49">
        <v>1</v>
      </c>
      <c r="E298" s="49">
        <v>1</v>
      </c>
      <c r="F298" s="49">
        <v>1</v>
      </c>
      <c r="G298" s="49">
        <v>1</v>
      </c>
      <c r="H298" s="49">
        <v>0</v>
      </c>
      <c r="I298" s="49">
        <v>1</v>
      </c>
      <c r="J298" s="49">
        <v>0</v>
      </c>
      <c r="K298" s="49">
        <v>1</v>
      </c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5"/>
      <c r="AA298" s="33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50" t="s">
        <v>262</v>
      </c>
      <c r="AM298" s="34"/>
      <c r="AN298" s="35"/>
    </row>
    <row r="299" spans="3:40" ht="18.75" x14ac:dyDescent="0.3">
      <c r="C299" s="33"/>
      <c r="D299" s="49">
        <v>1</v>
      </c>
      <c r="E299" s="49">
        <v>1</v>
      </c>
      <c r="F299" s="49">
        <v>1</v>
      </c>
      <c r="G299" s="49">
        <v>1</v>
      </c>
      <c r="H299" s="49">
        <v>0</v>
      </c>
      <c r="I299" s="49">
        <v>1</v>
      </c>
      <c r="J299" s="49">
        <v>1</v>
      </c>
      <c r="K299" s="49">
        <v>0</v>
      </c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5"/>
      <c r="AA299" s="33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50" t="s">
        <v>263</v>
      </c>
      <c r="AM299" s="34"/>
      <c r="AN299" s="35"/>
    </row>
    <row r="300" spans="3:40" ht="18.75" x14ac:dyDescent="0.3">
      <c r="C300" s="33"/>
      <c r="D300" s="49">
        <v>1</v>
      </c>
      <c r="E300" s="49">
        <v>1</v>
      </c>
      <c r="F300" s="49">
        <v>1</v>
      </c>
      <c r="G300" s="49">
        <v>1</v>
      </c>
      <c r="H300" s="49">
        <v>0</v>
      </c>
      <c r="I300" s="49">
        <v>1</v>
      </c>
      <c r="J300" s="49">
        <v>1</v>
      </c>
      <c r="K300" s="49">
        <v>1</v>
      </c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5"/>
      <c r="AA300" s="33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50" t="s">
        <v>264</v>
      </c>
      <c r="AM300" s="34"/>
      <c r="AN300" s="35"/>
    </row>
    <row r="301" spans="3:40" ht="18.75" x14ac:dyDescent="0.3">
      <c r="C301" s="33"/>
      <c r="D301" s="49">
        <v>1</v>
      </c>
      <c r="E301" s="49">
        <v>1</v>
      </c>
      <c r="F301" s="49">
        <v>1</v>
      </c>
      <c r="G301" s="49">
        <v>1</v>
      </c>
      <c r="H301" s="49">
        <v>1</v>
      </c>
      <c r="I301" s="49">
        <v>0</v>
      </c>
      <c r="J301" s="49">
        <v>0</v>
      </c>
      <c r="K301" s="49">
        <v>0</v>
      </c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5"/>
      <c r="AA301" s="33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50" t="s">
        <v>265</v>
      </c>
      <c r="AM301" s="34"/>
      <c r="AN301" s="35"/>
    </row>
    <row r="302" spans="3:40" ht="18.75" x14ac:dyDescent="0.3">
      <c r="C302" s="33"/>
      <c r="D302" s="49">
        <v>1</v>
      </c>
      <c r="E302" s="49">
        <v>1</v>
      </c>
      <c r="F302" s="49">
        <v>1</v>
      </c>
      <c r="G302" s="49">
        <v>1</v>
      </c>
      <c r="H302" s="49">
        <v>1</v>
      </c>
      <c r="I302" s="49">
        <v>0</v>
      </c>
      <c r="J302" s="49">
        <v>0</v>
      </c>
      <c r="K302" s="49">
        <v>1</v>
      </c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5"/>
      <c r="AA302" s="33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50" t="s">
        <v>266</v>
      </c>
      <c r="AM302" s="34"/>
      <c r="AN302" s="35"/>
    </row>
    <row r="303" spans="3:40" ht="18.75" x14ac:dyDescent="0.3">
      <c r="C303" s="33"/>
      <c r="D303" s="49">
        <v>1</v>
      </c>
      <c r="E303" s="49">
        <v>1</v>
      </c>
      <c r="F303" s="49">
        <v>1</v>
      </c>
      <c r="G303" s="49">
        <v>1</v>
      </c>
      <c r="H303" s="49">
        <v>1</v>
      </c>
      <c r="I303" s="49">
        <v>0</v>
      </c>
      <c r="J303" s="49">
        <v>1</v>
      </c>
      <c r="K303" s="49">
        <v>0</v>
      </c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5"/>
      <c r="AA303" s="33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50" t="s">
        <v>267</v>
      </c>
      <c r="AM303" s="34"/>
      <c r="AN303" s="35"/>
    </row>
    <row r="304" spans="3:40" ht="18.75" x14ac:dyDescent="0.3">
      <c r="C304" s="33"/>
      <c r="D304" s="49">
        <v>1</v>
      </c>
      <c r="E304" s="49">
        <v>1</v>
      </c>
      <c r="F304" s="49">
        <v>1</v>
      </c>
      <c r="G304" s="49">
        <v>1</v>
      </c>
      <c r="H304" s="49">
        <v>1</v>
      </c>
      <c r="I304" s="49">
        <v>0</v>
      </c>
      <c r="J304" s="49">
        <v>1</v>
      </c>
      <c r="K304" s="49">
        <v>1</v>
      </c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5"/>
      <c r="AA304" s="33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50" t="s">
        <v>268</v>
      </c>
      <c r="AM304" s="34"/>
      <c r="AN304" s="35"/>
    </row>
    <row r="305" spans="3:40" ht="18.75" x14ac:dyDescent="0.3">
      <c r="C305" s="33"/>
      <c r="D305" s="49">
        <v>1</v>
      </c>
      <c r="E305" s="49">
        <v>1</v>
      </c>
      <c r="F305" s="49">
        <v>1</v>
      </c>
      <c r="G305" s="49">
        <v>1</v>
      </c>
      <c r="H305" s="49">
        <v>1</v>
      </c>
      <c r="I305" s="49">
        <v>1</v>
      </c>
      <c r="J305" s="49">
        <v>0</v>
      </c>
      <c r="K305" s="49">
        <v>0</v>
      </c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5"/>
      <c r="AA305" s="33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50" t="s">
        <v>269</v>
      </c>
      <c r="AM305" s="34"/>
      <c r="AN305" s="35"/>
    </row>
    <row r="306" spans="3:40" ht="18.75" x14ac:dyDescent="0.3">
      <c r="C306" s="33"/>
      <c r="D306" s="49">
        <v>1</v>
      </c>
      <c r="E306" s="49">
        <v>1</v>
      </c>
      <c r="F306" s="49">
        <v>1</v>
      </c>
      <c r="G306" s="49">
        <v>1</v>
      </c>
      <c r="H306" s="49">
        <v>1</v>
      </c>
      <c r="I306" s="49">
        <v>1</v>
      </c>
      <c r="J306" s="49">
        <v>0</v>
      </c>
      <c r="K306" s="49">
        <v>1</v>
      </c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5"/>
      <c r="AA306" s="33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50" t="s">
        <v>270</v>
      </c>
      <c r="AM306" s="34"/>
      <c r="AN306" s="35"/>
    </row>
    <row r="307" spans="3:40" ht="18.75" x14ac:dyDescent="0.3">
      <c r="C307" s="33"/>
      <c r="D307" s="49">
        <v>1</v>
      </c>
      <c r="E307" s="49">
        <v>1</v>
      </c>
      <c r="F307" s="49">
        <v>1</v>
      </c>
      <c r="G307" s="49">
        <v>1</v>
      </c>
      <c r="H307" s="49">
        <v>1</v>
      </c>
      <c r="I307" s="49">
        <v>1</v>
      </c>
      <c r="J307" s="49">
        <v>1</v>
      </c>
      <c r="K307" s="49">
        <v>0</v>
      </c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5"/>
      <c r="AA307" s="33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50" t="s">
        <v>271</v>
      </c>
      <c r="AM307" s="34"/>
      <c r="AN307" s="35"/>
    </row>
    <row r="308" spans="3:40" ht="18.75" x14ac:dyDescent="0.3">
      <c r="C308" s="33"/>
      <c r="D308" s="49">
        <v>1</v>
      </c>
      <c r="E308" s="49">
        <v>1</v>
      </c>
      <c r="F308" s="49">
        <v>1</v>
      </c>
      <c r="G308" s="49">
        <v>1</v>
      </c>
      <c r="H308" s="49">
        <v>1</v>
      </c>
      <c r="I308" s="49">
        <v>1</v>
      </c>
      <c r="J308" s="49">
        <v>1</v>
      </c>
      <c r="K308" s="49">
        <v>1</v>
      </c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5"/>
      <c r="AA308" s="33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50" t="s">
        <v>272</v>
      </c>
      <c r="AM308" s="34"/>
      <c r="AN308" s="35"/>
    </row>
    <row r="309" spans="3:40" x14ac:dyDescent="0.25">
      <c r="C309" s="33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5"/>
      <c r="AA309" s="33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5"/>
    </row>
    <row r="310" spans="3:40" ht="15.75" thickBot="1" x14ac:dyDescent="0.3"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40"/>
      <c r="AA310" s="38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40"/>
    </row>
    <row r="311" spans="3:40" ht="15.75" thickTop="1" x14ac:dyDescent="0.25"/>
  </sheetData>
  <sheetProtection algorithmName="SHA-512" hashValue="t53mLv/fE13fL3wuoRo+LMzUZBF0AVtatSTCZl1ifoOFPSo5b7NR5EvI5TQE7BVED7FVvuAA9b26nMR5w9Eo9w==" saltValue="HiD/4S0zAyVnt+hUs19YWg==" spinCount="100000" sheet="1" objects="1" scenarios="1" selectLockedCells="1" selectUnlockedCells="1"/>
  <mergeCells count="5">
    <mergeCell ref="F2:H2"/>
    <mergeCell ref="S2:U2"/>
    <mergeCell ref="AB2:AD2"/>
    <mergeCell ref="K51:M51"/>
    <mergeCell ref="AF51:AH51"/>
  </mergeCells>
  <conditionalFormatting sqref="S7 AB7">
    <cfRule type="cellIs" dxfId="1" priority="4" operator="equal">
      <formula>_xlfn.IFS(AND(XDX9&gt;0,XDX9&lt;9,XDZ8&lt;0),S7=XDX8,AND(XDZ9&gt;0,XDZ9&lt;9,XEB8&lt;0),S7=XDZ8,AND(XEB9&gt;0,XEB9&lt;9,XEB8&gt;0),S7=XEB8)</formula>
    </cfRule>
  </conditionalFormatting>
  <conditionalFormatting sqref="B7">
    <cfRule type="cellIs" dxfId="0" priority="1" operator="equal">
      <formula>_xlfn.IFS(AND(XDG9&gt;0,XDG9&lt;9,XDI8&lt;0),B7=XDG8,AND(XDI9&gt;0,XDI9&lt;9,XDK8&lt;0),B7=XDI8,AND(XDK9&gt;0,XDK9&lt;9,XDK8&gt;0),B7=XDK8)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Udregning 1</vt:lpstr>
      <vt:lpstr>Udregning 2</vt:lpstr>
      <vt:lpstr>Udregning 3</vt:lpstr>
      <vt:lpstr>IP Til Binær</vt:lpstr>
      <vt:lpstr>Binær Til IP</vt:lpstr>
      <vt:lpstr>Udregninger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Iversen</dc:creator>
  <cp:lastModifiedBy>Kim Iversen</cp:lastModifiedBy>
  <dcterms:created xsi:type="dcterms:W3CDTF">2017-10-31T14:18:34Z</dcterms:created>
  <dcterms:modified xsi:type="dcterms:W3CDTF">2017-11-23T19:24:16Z</dcterms:modified>
</cp:coreProperties>
</file>